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F101CMF cont FEB" sheetId="3" r:id="rId1"/>
    <sheet name="F101CMF CURRENT FEB" sheetId="2" r:id="rId2"/>
    <sheet name="F101DR local FEb" sheetId="1" r:id="rId3"/>
  </sheets>
  <definedNames>
    <definedName name="_xlnm.Print_Area" localSheetId="0">'F101CMF cont FEB'!$A$1:$H$188</definedName>
    <definedName name="_xlnm.Print_Area" localSheetId="1">'F101CMF CURRENT FEB'!$A$1:$H$188</definedName>
    <definedName name="_xlnm.Print_Titles" localSheetId="0">'F101CMF cont FEB'!$8:$10</definedName>
    <definedName name="_xlnm.Print_Titles" localSheetId="1">'F101CMF CURRENT FEB'!$8:$10</definedName>
    <definedName name="_xlnm.Print_Titles" localSheetId="2">'F101DR local FEb'!$9:$11</definedName>
  </definedNames>
  <calcPr calcId="144525"/>
</workbook>
</file>

<file path=xl/calcChain.xml><?xml version="1.0" encoding="utf-8"?>
<calcChain xmlns="http://schemas.openxmlformats.org/spreadsheetml/2006/main">
  <c r="H200" i="3" l="1"/>
  <c r="H199" i="3"/>
  <c r="H169" i="3"/>
  <c r="H168" i="3"/>
  <c r="F168" i="3"/>
  <c r="F169" i="3" s="1"/>
  <c r="E168" i="3"/>
  <c r="E169" i="3" s="1"/>
  <c r="D168" i="3"/>
  <c r="D169" i="3" s="1"/>
  <c r="F165" i="3"/>
  <c r="F171" i="3" s="1"/>
  <c r="D165" i="3"/>
  <c r="D171" i="3" s="1"/>
  <c r="E164" i="3"/>
  <c r="E165" i="3" s="1"/>
  <c r="G158" i="3"/>
  <c r="F158" i="3"/>
  <c r="D158" i="3"/>
  <c r="E157" i="3"/>
  <c r="E158" i="3" s="1"/>
  <c r="G151" i="3"/>
  <c r="F151" i="3"/>
  <c r="D151" i="3"/>
  <c r="E150" i="3"/>
  <c r="H150" i="3" s="1"/>
  <c r="E149" i="3"/>
  <c r="E151" i="3" s="1"/>
  <c r="G144" i="3"/>
  <c r="F144" i="3"/>
  <c r="E143" i="3"/>
  <c r="H143" i="3" s="1"/>
  <c r="H142" i="3"/>
  <c r="E142" i="3"/>
  <c r="E141" i="3"/>
  <c r="H141" i="3" s="1"/>
  <c r="H140" i="3"/>
  <c r="E140" i="3"/>
  <c r="E139" i="3"/>
  <c r="H139" i="3" s="1"/>
  <c r="H138" i="3"/>
  <c r="E138" i="3"/>
  <c r="E137" i="3"/>
  <c r="H137" i="3" s="1"/>
  <c r="H136" i="3"/>
  <c r="E136" i="3"/>
  <c r="D136" i="3"/>
  <c r="D144" i="3" s="1"/>
  <c r="E135" i="3"/>
  <c r="H135" i="3" s="1"/>
  <c r="H144" i="3" s="1"/>
  <c r="H134" i="3"/>
  <c r="F132" i="3"/>
  <c r="D132" i="3"/>
  <c r="E131" i="3"/>
  <c r="H131" i="3" s="1"/>
  <c r="H130" i="3"/>
  <c r="E130" i="3"/>
  <c r="E132" i="3" s="1"/>
  <c r="G132" i="3" s="1"/>
  <c r="H127" i="3"/>
  <c r="H126" i="3"/>
  <c r="G125" i="3"/>
  <c r="F125" i="3"/>
  <c r="D125" i="3"/>
  <c r="H124" i="3"/>
  <c r="H123" i="3"/>
  <c r="E123" i="3"/>
  <c r="E122" i="3"/>
  <c r="H122" i="3" s="1"/>
  <c r="H121" i="3"/>
  <c r="E121" i="3"/>
  <c r="F120" i="3"/>
  <c r="E120" i="3"/>
  <c r="H120" i="3" s="1"/>
  <c r="H119" i="3"/>
  <c r="E119" i="3"/>
  <c r="E118" i="3"/>
  <c r="H118" i="3" s="1"/>
  <c r="H117" i="3"/>
  <c r="E117" i="3"/>
  <c r="E116" i="3"/>
  <c r="H116" i="3" s="1"/>
  <c r="H115" i="3"/>
  <c r="E115" i="3"/>
  <c r="E114" i="3"/>
  <c r="E125" i="3" s="1"/>
  <c r="F110" i="3"/>
  <c r="D110" i="3"/>
  <c r="H109" i="3"/>
  <c r="E109" i="3"/>
  <c r="E108" i="3"/>
  <c r="H108" i="3" s="1"/>
  <c r="H107" i="3"/>
  <c r="E107" i="3"/>
  <c r="E106" i="3"/>
  <c r="H106" i="3" s="1"/>
  <c r="H105" i="3"/>
  <c r="E105" i="3"/>
  <c r="E104" i="3"/>
  <c r="E110" i="3" s="1"/>
  <c r="G110" i="3" s="1"/>
  <c r="F101" i="3"/>
  <c r="E101" i="3"/>
  <c r="G101" i="3" s="1"/>
  <c r="D101" i="3"/>
  <c r="E100" i="3"/>
  <c r="H100" i="3" s="1"/>
  <c r="H101" i="3" s="1"/>
  <c r="H98" i="3"/>
  <c r="G98" i="3"/>
  <c r="F98" i="3"/>
  <c r="E98" i="3"/>
  <c r="D98" i="3"/>
  <c r="F92" i="3"/>
  <c r="F93" i="3" s="1"/>
  <c r="D92" i="3"/>
  <c r="D93" i="3" s="1"/>
  <c r="E91" i="3"/>
  <c r="H91" i="3" s="1"/>
  <c r="H90" i="3"/>
  <c r="E90" i="3"/>
  <c r="E89" i="3"/>
  <c r="H89" i="3" s="1"/>
  <c r="H88" i="3"/>
  <c r="E88" i="3"/>
  <c r="E87" i="3"/>
  <c r="H87" i="3" s="1"/>
  <c r="H86" i="3"/>
  <c r="E86" i="3"/>
  <c r="F85" i="3"/>
  <c r="E85" i="3" s="1"/>
  <c r="H84" i="3"/>
  <c r="H82" i="3"/>
  <c r="E82" i="3"/>
  <c r="G79" i="3"/>
  <c r="F79" i="3"/>
  <c r="D79" i="3"/>
  <c r="H78" i="3"/>
  <c r="I77" i="3"/>
  <c r="H77" i="3"/>
  <c r="E77" i="3"/>
  <c r="H76" i="3"/>
  <c r="I76" i="3" s="1"/>
  <c r="E76" i="3"/>
  <c r="E75" i="3"/>
  <c r="H75" i="3" s="1"/>
  <c r="H74" i="3"/>
  <c r="H73" i="3"/>
  <c r="H72" i="3"/>
  <c r="H71" i="3"/>
  <c r="F70" i="3"/>
  <c r="E70" i="3"/>
  <c r="G70" i="3" s="1"/>
  <c r="D70" i="3"/>
  <c r="H69" i="3"/>
  <c r="H68" i="3"/>
  <c r="H67" i="3"/>
  <c r="H70" i="3" s="1"/>
  <c r="E67" i="3"/>
  <c r="H66" i="3"/>
  <c r="G62" i="3"/>
  <c r="D62" i="3"/>
  <c r="D63" i="3" s="1"/>
  <c r="H61" i="3"/>
  <c r="E61" i="3"/>
  <c r="E60" i="3"/>
  <c r="H60" i="3" s="1"/>
  <c r="F59" i="3"/>
  <c r="F62" i="3" s="1"/>
  <c r="F63" i="3" s="1"/>
  <c r="E59" i="3"/>
  <c r="E62" i="3" s="1"/>
  <c r="E63" i="3" s="1"/>
  <c r="G63" i="3" s="1"/>
  <c r="D57" i="3"/>
  <c r="H56" i="3"/>
  <c r="E56" i="3"/>
  <c r="F55" i="3"/>
  <c r="E55" i="3" s="1"/>
  <c r="H55" i="3" s="1"/>
  <c r="E54" i="3"/>
  <c r="H54" i="3" s="1"/>
  <c r="H53" i="3"/>
  <c r="E53" i="3"/>
  <c r="E52" i="3"/>
  <c r="E57" i="3" s="1"/>
  <c r="G57" i="3" s="1"/>
  <c r="F50" i="3"/>
  <c r="D50" i="3"/>
  <c r="H49" i="3"/>
  <c r="E48" i="3"/>
  <c r="E50" i="3" s="1"/>
  <c r="G50" i="3" s="1"/>
  <c r="H47" i="3"/>
  <c r="H46" i="3"/>
  <c r="G44" i="3"/>
  <c r="F44" i="3"/>
  <c r="F45" i="3" s="1"/>
  <c r="E44" i="3"/>
  <c r="D44" i="3"/>
  <c r="D45" i="3" s="1"/>
  <c r="H43" i="3"/>
  <c r="H42" i="3"/>
  <c r="H44" i="3" s="1"/>
  <c r="H45" i="3" s="1"/>
  <c r="F40" i="3"/>
  <c r="E40" i="3"/>
  <c r="E45" i="3" s="1"/>
  <c r="D40" i="3"/>
  <c r="H39" i="3"/>
  <c r="H38" i="3"/>
  <c r="H40" i="3" s="1"/>
  <c r="F35" i="3"/>
  <c r="D35" i="3"/>
  <c r="H34" i="3"/>
  <c r="E33" i="3"/>
  <c r="E35" i="3" s="1"/>
  <c r="G35" i="3" s="1"/>
  <c r="H32" i="3"/>
  <c r="E32" i="3"/>
  <c r="H31" i="3"/>
  <c r="F30" i="3"/>
  <c r="D30" i="3"/>
  <c r="H29" i="3"/>
  <c r="H28" i="3"/>
  <c r="E28" i="3"/>
  <c r="E27" i="3"/>
  <c r="H27" i="3" s="1"/>
  <c r="H26" i="3"/>
  <c r="E26" i="3"/>
  <c r="H25" i="3"/>
  <c r="H30" i="3" s="1"/>
  <c r="E25" i="3"/>
  <c r="E30" i="3" s="1"/>
  <c r="G30" i="3" s="1"/>
  <c r="F22" i="3"/>
  <c r="H21" i="3"/>
  <c r="G19" i="3"/>
  <c r="G22" i="3" s="1"/>
  <c r="F19" i="3"/>
  <c r="D19" i="3"/>
  <c r="D22" i="3" s="1"/>
  <c r="H18" i="3"/>
  <c r="E18" i="3"/>
  <c r="E17" i="3"/>
  <c r="E19" i="3" s="1"/>
  <c r="E22" i="3" s="1"/>
  <c r="H200" i="2"/>
  <c r="H199" i="2"/>
  <c r="D178" i="2"/>
  <c r="D175" i="2"/>
  <c r="D176" i="2" s="1"/>
  <c r="F172" i="2"/>
  <c r="F178" i="2" s="1"/>
  <c r="E172" i="2"/>
  <c r="G172" i="2" s="1"/>
  <c r="D172" i="2"/>
  <c r="E171" i="2"/>
  <c r="H171" i="2" s="1"/>
  <c r="H172" i="2" s="1"/>
  <c r="H178" i="2" s="1"/>
  <c r="G165" i="2"/>
  <c r="F165" i="2"/>
  <c r="E165" i="2"/>
  <c r="D165" i="2"/>
  <c r="E164" i="2"/>
  <c r="H164" i="2" s="1"/>
  <c r="H165" i="2" s="1"/>
  <c r="H158" i="2"/>
  <c r="G158" i="2"/>
  <c r="F158" i="2"/>
  <c r="E158" i="2"/>
  <c r="D158" i="2"/>
  <c r="G154" i="2"/>
  <c r="F154" i="2"/>
  <c r="E154" i="2"/>
  <c r="D154" i="2"/>
  <c r="E153" i="2"/>
  <c r="H153" i="2" s="1"/>
  <c r="H152" i="2"/>
  <c r="E152" i="2"/>
  <c r="E151" i="2"/>
  <c r="H151" i="2" s="1"/>
  <c r="H150" i="2"/>
  <c r="F148" i="2"/>
  <c r="E148" i="2"/>
  <c r="G148" i="2" s="1"/>
  <c r="D148" i="2"/>
  <c r="E147" i="2"/>
  <c r="H147" i="2" s="1"/>
  <c r="H146" i="2"/>
  <c r="E146" i="2"/>
  <c r="H143" i="2"/>
  <c r="H142" i="2"/>
  <c r="G141" i="2"/>
  <c r="F141" i="2"/>
  <c r="D141" i="2"/>
  <c r="H140" i="2"/>
  <c r="E139" i="2"/>
  <c r="H139" i="2" s="1"/>
  <c r="H141" i="2" s="1"/>
  <c r="F135" i="2"/>
  <c r="D135" i="2"/>
  <c r="E134" i="2"/>
  <c r="H134" i="2" s="1"/>
  <c r="E133" i="2"/>
  <c r="E135" i="2" s="1"/>
  <c r="G135" i="2" s="1"/>
  <c r="E132" i="2"/>
  <c r="H132" i="2" s="1"/>
  <c r="G129" i="2"/>
  <c r="F129" i="2"/>
  <c r="D129" i="2"/>
  <c r="H128" i="2"/>
  <c r="E128" i="2"/>
  <c r="E126" i="2"/>
  <c r="E129" i="2" s="1"/>
  <c r="H124" i="2"/>
  <c r="G124" i="2"/>
  <c r="F124" i="2"/>
  <c r="E124" i="2"/>
  <c r="D124" i="2"/>
  <c r="G118" i="2"/>
  <c r="F118" i="2"/>
  <c r="F119" i="2" s="1"/>
  <c r="D118" i="2"/>
  <c r="E117" i="2"/>
  <c r="H117" i="2" s="1"/>
  <c r="E116" i="2"/>
  <c r="H116" i="2" s="1"/>
  <c r="E115" i="2"/>
  <c r="H115" i="2" s="1"/>
  <c r="E114" i="2"/>
  <c r="H114" i="2" s="1"/>
  <c r="E113" i="2"/>
  <c r="H113" i="2" s="1"/>
  <c r="E112" i="2"/>
  <c r="H112" i="2" s="1"/>
  <c r="E111" i="2"/>
  <c r="H111" i="2" s="1"/>
  <c r="E110" i="2"/>
  <c r="H110" i="2" s="1"/>
  <c r="E109" i="2"/>
  <c r="H109" i="2" s="1"/>
  <c r="E108" i="2"/>
  <c r="H108" i="2" s="1"/>
  <c r="E107" i="2"/>
  <c r="H107" i="2" s="1"/>
  <c r="E106" i="2"/>
  <c r="H106" i="2" s="1"/>
  <c r="E105" i="2"/>
  <c r="H105" i="2" s="1"/>
  <c r="E104" i="2"/>
  <c r="H104" i="2" s="1"/>
  <c r="E103" i="2"/>
  <c r="H103" i="2" s="1"/>
  <c r="E102" i="2"/>
  <c r="H102" i="2" s="1"/>
  <c r="E101" i="2"/>
  <c r="H101" i="2" s="1"/>
  <c r="E100" i="2"/>
  <c r="H100" i="2" s="1"/>
  <c r="E99" i="2"/>
  <c r="H99" i="2" s="1"/>
  <c r="E98" i="2"/>
  <c r="H98" i="2" s="1"/>
  <c r="E97" i="2"/>
  <c r="H97" i="2" s="1"/>
  <c r="E96" i="2"/>
  <c r="H96" i="2" s="1"/>
  <c r="E95" i="2"/>
  <c r="H95" i="2" s="1"/>
  <c r="E94" i="2"/>
  <c r="E118" i="2" s="1"/>
  <c r="E119" i="2" s="1"/>
  <c r="H92" i="2"/>
  <c r="H90" i="2"/>
  <c r="E90" i="2"/>
  <c r="F87" i="2"/>
  <c r="G85" i="2"/>
  <c r="F85" i="2"/>
  <c r="E85" i="2"/>
  <c r="E87" i="2" s="1"/>
  <c r="D85" i="2"/>
  <c r="D87" i="2" s="1"/>
  <c r="H84" i="2"/>
  <c r="H85" i="2" s="1"/>
  <c r="E84" i="2"/>
  <c r="H83" i="2"/>
  <c r="H82" i="2"/>
  <c r="H81" i="2"/>
  <c r="F80" i="2"/>
  <c r="E80" i="2"/>
  <c r="G80" i="2" s="1"/>
  <c r="D80" i="2"/>
  <c r="H79" i="2"/>
  <c r="H78" i="2"/>
  <c r="H77" i="2"/>
  <c r="H76" i="2"/>
  <c r="H75" i="2"/>
  <c r="H74" i="2"/>
  <c r="H73" i="2"/>
  <c r="H72" i="2"/>
  <c r="H71" i="2"/>
  <c r="H70" i="2"/>
  <c r="H69" i="2"/>
  <c r="H68" i="2"/>
  <c r="H80" i="2" s="1"/>
  <c r="H67" i="2"/>
  <c r="G63" i="2"/>
  <c r="F63" i="2"/>
  <c r="F64" i="2" s="1"/>
  <c r="E63" i="2"/>
  <c r="E64" i="2" s="1"/>
  <c r="G64" i="2" s="1"/>
  <c r="D63" i="2"/>
  <c r="D64" i="2" s="1"/>
  <c r="H62" i="2"/>
  <c r="E61" i="2"/>
  <c r="H61" i="2" s="1"/>
  <c r="H60" i="2"/>
  <c r="H63" i="2" s="1"/>
  <c r="H64" i="2" s="1"/>
  <c r="E60" i="2"/>
  <c r="F58" i="2"/>
  <c r="D58" i="2"/>
  <c r="E57" i="2"/>
  <c r="H57" i="2" s="1"/>
  <c r="H56" i="2"/>
  <c r="E56" i="2"/>
  <c r="E55" i="2"/>
  <c r="H55" i="2" s="1"/>
  <c r="H54" i="2"/>
  <c r="E54" i="2"/>
  <c r="E53" i="2"/>
  <c r="H53" i="2" s="1"/>
  <c r="F51" i="2"/>
  <c r="D51" i="2"/>
  <c r="H50" i="2"/>
  <c r="E49" i="2"/>
  <c r="H49" i="2" s="1"/>
  <c r="H51" i="2" s="1"/>
  <c r="H48" i="2"/>
  <c r="H47" i="2"/>
  <c r="F46" i="2"/>
  <c r="F45" i="2"/>
  <c r="D45" i="2"/>
  <c r="D46" i="2" s="1"/>
  <c r="H44" i="2"/>
  <c r="E43" i="2"/>
  <c r="E45" i="2" s="1"/>
  <c r="H42" i="2"/>
  <c r="H40" i="2"/>
  <c r="F40" i="2"/>
  <c r="E40" i="2"/>
  <c r="G40" i="2" s="1"/>
  <c r="D40" i="2"/>
  <c r="H39" i="2"/>
  <c r="H38" i="2"/>
  <c r="F35" i="2"/>
  <c r="D35" i="2"/>
  <c r="H34" i="2"/>
  <c r="H33" i="2"/>
  <c r="E33" i="2"/>
  <c r="E32" i="2"/>
  <c r="E35" i="2" s="1"/>
  <c r="G35" i="2" s="1"/>
  <c r="H31" i="2"/>
  <c r="F30" i="2"/>
  <c r="D30" i="2"/>
  <c r="E29" i="2"/>
  <c r="H29" i="2" s="1"/>
  <c r="H30" i="2" s="1"/>
  <c r="F26" i="2"/>
  <c r="H25" i="2"/>
  <c r="G23" i="2"/>
  <c r="G26" i="2" s="1"/>
  <c r="F23" i="2"/>
  <c r="D23" i="2"/>
  <c r="D26" i="2" s="1"/>
  <c r="H22" i="2"/>
  <c r="E22" i="2"/>
  <c r="E21" i="2"/>
  <c r="E23" i="2" s="1"/>
  <c r="E26" i="2" s="1"/>
  <c r="H20" i="2"/>
  <c r="E20" i="2"/>
  <c r="G17" i="2"/>
  <c r="F17" i="2"/>
  <c r="F175" i="2" s="1"/>
  <c r="F176" i="2" s="1"/>
  <c r="D17" i="2"/>
  <c r="E14" i="2"/>
  <c r="H14" i="2" s="1"/>
  <c r="H17" i="2" s="1"/>
  <c r="H175" i="2" s="1"/>
  <c r="H176" i="2" s="1"/>
  <c r="H135" i="1"/>
  <c r="H134" i="1"/>
  <c r="H115" i="1"/>
  <c r="H112" i="1"/>
  <c r="H114" i="1" s="1"/>
  <c r="G112" i="1"/>
  <c r="F112" i="1"/>
  <c r="E112" i="1"/>
  <c r="D112" i="1"/>
  <c r="H111" i="1"/>
  <c r="F111" i="1"/>
  <c r="F114" i="1" s="1"/>
  <c r="E111" i="1"/>
  <c r="E114" i="1" s="1"/>
  <c r="D111" i="1"/>
  <c r="D114" i="1" s="1"/>
  <c r="F62" i="1"/>
  <c r="F68" i="1" s="1"/>
  <c r="D62" i="1"/>
  <c r="E61" i="1"/>
  <c r="H61" i="1" s="1"/>
  <c r="H60" i="1"/>
  <c r="H59" i="1"/>
  <c r="H58" i="1"/>
  <c r="H57" i="1"/>
  <c r="E57" i="1"/>
  <c r="H56" i="1"/>
  <c r="E55" i="1"/>
  <c r="H55" i="1" s="1"/>
  <c r="E54" i="1"/>
  <c r="H54" i="1" s="1"/>
  <c r="H53" i="1"/>
  <c r="H52" i="1"/>
  <c r="E52" i="1"/>
  <c r="E62" i="1" s="1"/>
  <c r="F49" i="1"/>
  <c r="D49" i="1"/>
  <c r="D68" i="1" s="1"/>
  <c r="H48" i="1"/>
  <c r="H47" i="1"/>
  <c r="E47" i="1"/>
  <c r="E46" i="1"/>
  <c r="H46" i="1" s="1"/>
  <c r="H45" i="1"/>
  <c r="E45" i="1"/>
  <c r="H44" i="1"/>
  <c r="H43" i="1"/>
  <c r="H42" i="1"/>
  <c r="E41" i="1"/>
  <c r="E49" i="1" s="1"/>
  <c r="G49" i="1" s="1"/>
  <c r="F38" i="1"/>
  <c r="D38" i="1"/>
  <c r="H37" i="1"/>
  <c r="H36" i="1"/>
  <c r="H35" i="1"/>
  <c r="H34" i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E25" i="1"/>
  <c r="E24" i="1"/>
  <c r="E38" i="1" s="1"/>
  <c r="G38" i="1" s="1"/>
  <c r="G16" i="1"/>
  <c r="G66" i="1" s="1"/>
  <c r="F16" i="1"/>
  <c r="F66" i="1" s="1"/>
  <c r="F67" i="1" s="1"/>
  <c r="F70" i="1" s="1"/>
  <c r="E16" i="1"/>
  <c r="E66" i="1" s="1"/>
  <c r="E67" i="1" s="1"/>
  <c r="D16" i="1"/>
  <c r="D66" i="1" s="1"/>
  <c r="D67" i="1" s="1"/>
  <c r="D70" i="1" s="1"/>
  <c r="E15" i="1"/>
  <c r="H15" i="1" s="1"/>
  <c r="H16" i="1" s="1"/>
  <c r="H66" i="1" s="1"/>
  <c r="H67" i="1" s="1"/>
  <c r="H79" i="3" l="1"/>
  <c r="I75" i="3"/>
  <c r="H132" i="3"/>
  <c r="H85" i="3"/>
  <c r="E92" i="3"/>
  <c r="E171" i="3"/>
  <c r="G171" i="3" s="1"/>
  <c r="G165" i="3"/>
  <c r="G169" i="3"/>
  <c r="D160" i="3"/>
  <c r="D170" i="3" s="1"/>
  <c r="D172" i="3" s="1"/>
  <c r="H17" i="3"/>
  <c r="H19" i="3" s="1"/>
  <c r="H22" i="3" s="1"/>
  <c r="H33" i="3"/>
  <c r="H35" i="3" s="1"/>
  <c r="G40" i="3"/>
  <c r="H48" i="3"/>
  <c r="H50" i="3" s="1"/>
  <c r="H52" i="3"/>
  <c r="H57" i="3" s="1"/>
  <c r="F57" i="3"/>
  <c r="F160" i="3" s="1"/>
  <c r="F170" i="3" s="1"/>
  <c r="F172" i="3" s="1"/>
  <c r="H114" i="3"/>
  <c r="H125" i="3" s="1"/>
  <c r="H157" i="3"/>
  <c r="H158" i="3" s="1"/>
  <c r="H164" i="3"/>
  <c r="H165" i="3" s="1"/>
  <c r="H171" i="3" s="1"/>
  <c r="H59" i="3"/>
  <c r="H62" i="3" s="1"/>
  <c r="H63" i="3" s="1"/>
  <c r="E79" i="3"/>
  <c r="E144" i="3"/>
  <c r="H104" i="3"/>
  <c r="H110" i="3" s="1"/>
  <c r="H149" i="3"/>
  <c r="H151" i="3" s="1"/>
  <c r="G45" i="2"/>
  <c r="E46" i="2"/>
  <c r="H87" i="2"/>
  <c r="G87" i="2"/>
  <c r="H148" i="2"/>
  <c r="F167" i="2"/>
  <c r="F177" i="2" s="1"/>
  <c r="H154" i="2"/>
  <c r="D167" i="2"/>
  <c r="D177" i="2" s="1"/>
  <c r="D179" i="2" s="1"/>
  <c r="G119" i="2"/>
  <c r="G167" i="2" s="1"/>
  <c r="D119" i="2"/>
  <c r="F179" i="2"/>
  <c r="H45" i="2"/>
  <c r="H46" i="2" s="1"/>
  <c r="H58" i="2"/>
  <c r="H135" i="2"/>
  <c r="E17" i="2"/>
  <c r="E175" i="2" s="1"/>
  <c r="E176" i="2" s="1"/>
  <c r="E30" i="2"/>
  <c r="G30" i="2" s="1"/>
  <c r="H43" i="2"/>
  <c r="E58" i="2"/>
  <c r="G58" i="2" s="1"/>
  <c r="H94" i="2"/>
  <c r="H118" i="2" s="1"/>
  <c r="H119" i="2" s="1"/>
  <c r="H133" i="2"/>
  <c r="E141" i="2"/>
  <c r="E178" i="2"/>
  <c r="E51" i="2"/>
  <c r="G51" i="2" s="1"/>
  <c r="H32" i="2"/>
  <c r="H35" i="2" s="1"/>
  <c r="H21" i="2"/>
  <c r="H23" i="2" s="1"/>
  <c r="H26" i="2" s="1"/>
  <c r="H126" i="2"/>
  <c r="H129" i="2" s="1"/>
  <c r="E68" i="1"/>
  <c r="E70" i="1" s="1"/>
  <c r="G62" i="1"/>
  <c r="H62" i="1"/>
  <c r="H24" i="1"/>
  <c r="H38" i="1" s="1"/>
  <c r="H41" i="1"/>
  <c r="H49" i="1" s="1"/>
  <c r="G92" i="3" l="1"/>
  <c r="E93" i="3"/>
  <c r="G93" i="3" s="1"/>
  <c r="G160" i="3" s="1"/>
  <c r="G170" i="3" s="1"/>
  <c r="I85" i="3"/>
  <c r="H92" i="3"/>
  <c r="H93" i="3" s="1"/>
  <c r="H160" i="3" s="1"/>
  <c r="H170" i="3" s="1"/>
  <c r="H172" i="3" s="1"/>
  <c r="H167" i="2"/>
  <c r="H177" i="2" s="1"/>
  <c r="H179" i="2" s="1"/>
  <c r="E167" i="2"/>
  <c r="E177" i="2" s="1"/>
  <c r="E179" i="2" s="1"/>
  <c r="G179" i="2" s="1"/>
  <c r="H68" i="1"/>
  <c r="H70" i="1" s="1"/>
  <c r="E160" i="3" l="1"/>
  <c r="E170" i="3" s="1"/>
  <c r="E172" i="3" s="1"/>
  <c r="G172" i="3" s="1"/>
</calcChain>
</file>

<file path=xl/sharedStrings.xml><?xml version="1.0" encoding="utf-8"?>
<sst xmlns="http://schemas.openxmlformats.org/spreadsheetml/2006/main" count="638" uniqueCount="308">
  <si>
    <t>DEPARTMENT OF SOCIAL WELFARE AND DEVELOPMENT</t>
  </si>
  <si>
    <t>Field Office No. IX, Zamboanga City</t>
  </si>
  <si>
    <t>2015 STATUS OF ALLOTMENT, OBLIGATIONS INCURRED AND BALANCES</t>
  </si>
  <si>
    <t>DIRECT RELEASE LOCALLY FUNDED PROGRAMS</t>
  </si>
  <si>
    <t>CURRENT APPROPRIATIONS</t>
  </si>
  <si>
    <t>As of FEBRUARY 28, 2015</t>
  </si>
  <si>
    <t/>
  </si>
  <si>
    <t>SUB-ALLOTMENT</t>
  </si>
  <si>
    <t xml:space="preserve">TO </t>
  </si>
  <si>
    <t xml:space="preserve">THIS </t>
  </si>
  <si>
    <t>% OF</t>
  </si>
  <si>
    <t>SAA</t>
  </si>
  <si>
    <t>Received January</t>
  </si>
  <si>
    <t>DATE</t>
  </si>
  <si>
    <t>REPORT</t>
  </si>
  <si>
    <t>UTILIZA-</t>
  </si>
  <si>
    <t xml:space="preserve">NO. </t>
  </si>
  <si>
    <t>PROGRAMS/ACTIVITIES/PROJECTS</t>
  </si>
  <si>
    <t>JAN TO FEB</t>
  </si>
  <si>
    <t>FEB 1-28</t>
  </si>
  <si>
    <t>TION</t>
  </si>
  <si>
    <t>BALANCES</t>
  </si>
  <si>
    <t>PERSONAL SERVICES</t>
  </si>
  <si>
    <t>SOCIAL PENSION FOR INDIGENT SENIOR CITIZENS</t>
  </si>
  <si>
    <t>501-0102-000</t>
  </si>
  <si>
    <t>Salaries and wages contractual employees</t>
  </si>
  <si>
    <t>Total PS</t>
  </si>
  <si>
    <t>MAINTENANCE AND OTHER OPERATING EXPENSES</t>
  </si>
  <si>
    <t>SUPPLEMENTAL FEEDING PROGRAM</t>
  </si>
  <si>
    <t>502-0101-000</t>
  </si>
  <si>
    <t>TE</t>
  </si>
  <si>
    <t>502-0201-000</t>
  </si>
  <si>
    <t>Training exp</t>
  </si>
  <si>
    <t>502-0502-002</t>
  </si>
  <si>
    <t>Landline exp</t>
  </si>
  <si>
    <t>502-0502-001</t>
  </si>
  <si>
    <t>Mobile exp</t>
  </si>
  <si>
    <t>502-0301-000</t>
  </si>
  <si>
    <t>Office supplies</t>
  </si>
  <si>
    <t>502-0309-000</t>
  </si>
  <si>
    <t>Fuel exp</t>
  </si>
  <si>
    <t>502-9901-000</t>
  </si>
  <si>
    <t>Advertising</t>
  </si>
  <si>
    <t>502-9903-000</t>
  </si>
  <si>
    <t>Representation</t>
  </si>
  <si>
    <t>502-9904-000</t>
  </si>
  <si>
    <t>Transpo and delivery exp</t>
  </si>
  <si>
    <t>502-1199-000</t>
  </si>
  <si>
    <t>Cost of services</t>
  </si>
  <si>
    <t>502-9905-003</t>
  </si>
  <si>
    <t>Vehicle rental</t>
  </si>
  <si>
    <t>502-1499-000</t>
  </si>
  <si>
    <t>Subsidies</t>
  </si>
  <si>
    <t>total</t>
  </si>
  <si>
    <t>RECOVERY AND REINT PROG FOR TRAFFICKED PERSONS</t>
  </si>
  <si>
    <t>Representation exp</t>
  </si>
  <si>
    <t>Cost of service</t>
  </si>
  <si>
    <t>502-0501-000</t>
  </si>
  <si>
    <t>Postage exp</t>
  </si>
  <si>
    <t>Personal Services</t>
  </si>
  <si>
    <t xml:space="preserve">Total PS </t>
  </si>
  <si>
    <t>MOOE</t>
  </si>
  <si>
    <t>Capital Outlay</t>
  </si>
  <si>
    <t xml:space="preserve">   TOTAL</t>
  </si>
  <si>
    <t>Prepared by:</t>
  </si>
  <si>
    <t>Noted by:</t>
  </si>
  <si>
    <t xml:space="preserve"> </t>
  </si>
  <si>
    <t>Ramina S. Dimalapang</t>
  </si>
  <si>
    <t>MA. VIOLETA F. MIRANDA</t>
  </si>
  <si>
    <t xml:space="preserve">     Admin. Asst II </t>
  </si>
  <si>
    <t>Admin. Officer V</t>
  </si>
  <si>
    <t>SUMMARY</t>
  </si>
  <si>
    <t>CENTRALLY-MANAGED FUND- FUND 101</t>
  </si>
  <si>
    <t>CURRENT  APPROPRIATIONS</t>
  </si>
  <si>
    <t>To February</t>
  </si>
  <si>
    <t>JAN-FEB</t>
  </si>
  <si>
    <t>FEB</t>
  </si>
  <si>
    <t>PERSONNEL SERVICES</t>
  </si>
  <si>
    <t>SAA# 07</t>
  </si>
  <si>
    <t xml:space="preserve">Salaires and other Personnel benefits Admin </t>
  </si>
  <si>
    <t xml:space="preserve">Casuals </t>
  </si>
  <si>
    <t>TOTAL PS</t>
  </si>
  <si>
    <t>ok</t>
  </si>
  <si>
    <t>#09</t>
  </si>
  <si>
    <t>TE  DSWD Got talent participants</t>
  </si>
  <si>
    <t>502-9999-000</t>
  </si>
  <si>
    <t>Board and lodgng DWSD Got talent prticpnts</t>
  </si>
  <si>
    <t>TOTAL GOP</t>
  </si>
  <si>
    <t xml:space="preserve">total 100010000 </t>
  </si>
  <si>
    <t>200010000 ICTMS</t>
  </si>
  <si>
    <t>total 200010000 ICTMS</t>
  </si>
  <si>
    <t>200020000 SMS</t>
  </si>
  <si>
    <t>SAA# 11</t>
  </si>
  <si>
    <t>TE Comm Planning wrkshp DSWD info ofcrs</t>
  </si>
  <si>
    <t>total 200020000 SMS</t>
  </si>
  <si>
    <t>sub-total 301010000 PDPB LP</t>
  </si>
  <si>
    <t>#12</t>
  </si>
  <si>
    <t>Planning offcrs &amp; Statisticians conference</t>
  </si>
  <si>
    <t>#46</t>
  </si>
  <si>
    <t>TE re: DSWD Corporate Plan for  2015</t>
  </si>
  <si>
    <t>sub-total 301010000 PDPB</t>
  </si>
  <si>
    <t>TOTAL 301010000 PDPB</t>
  </si>
  <si>
    <t>301020000 STB</t>
  </si>
  <si>
    <t>#10</t>
  </si>
  <si>
    <t>Monitoring visits to SOCTECH Pilot areas</t>
  </si>
  <si>
    <t>Total 301020000 STB</t>
  </si>
  <si>
    <t>302020000 PWD</t>
  </si>
  <si>
    <t>Asst Device</t>
  </si>
  <si>
    <t>502-9999-099</t>
  </si>
  <si>
    <t>Elderly Filipino week</t>
  </si>
  <si>
    <t>Augmentation /Capacity bldg</t>
  </si>
  <si>
    <t>NDPR Week</t>
  </si>
  <si>
    <t>Total 302020000 PWD</t>
  </si>
  <si>
    <t>302030000 DISASTER FUND</t>
  </si>
  <si>
    <t>#07</t>
  </si>
  <si>
    <t>Total</t>
  </si>
  <si>
    <t>Total 302030000 DISASTER FUND</t>
  </si>
  <si>
    <t>30204000 E-PSF ADMIN COST</t>
  </si>
  <si>
    <t>#44</t>
  </si>
  <si>
    <t>TRNG</t>
  </si>
  <si>
    <t>Fuel</t>
  </si>
  <si>
    <t>502-0399-000</t>
  </si>
  <si>
    <t>Other supplies</t>
  </si>
  <si>
    <t>Mobile</t>
  </si>
  <si>
    <t>502-0503-000</t>
  </si>
  <si>
    <t>Internet</t>
  </si>
  <si>
    <t>502-9905-000</t>
  </si>
  <si>
    <t>Rent expense</t>
  </si>
  <si>
    <t>Other MOOE</t>
  </si>
  <si>
    <t>total admin cost EPSF</t>
  </si>
  <si>
    <t>302040000 E-PSF</t>
  </si>
  <si>
    <t>#28</t>
  </si>
  <si>
    <t>Implemntn Expanded Protective Serv Progrm</t>
  </si>
  <si>
    <t>Total grants EPSF</t>
  </si>
  <si>
    <t>TOTAL EXPANDED PROT SERV PROG</t>
  </si>
  <si>
    <t>PSF-GPB</t>
  </si>
  <si>
    <t>GRASSROOTS PARTICIPATORY BUDGETING</t>
  </si>
  <si>
    <t>302040000 PROTECTIVE SERVICE</t>
  </si>
  <si>
    <t>COMBASED SERVICES</t>
  </si>
  <si>
    <t>502-1101-000</t>
  </si>
  <si>
    <t>#11</t>
  </si>
  <si>
    <t>Retainer Lawyer salaries</t>
  </si>
  <si>
    <t xml:space="preserve">TE IBP lawyer </t>
  </si>
  <si>
    <t>GIP ( 25x22xP300.00)</t>
  </si>
  <si>
    <t>Phil HIV</t>
  </si>
  <si>
    <t>Reintegration prog for deportees</t>
  </si>
  <si>
    <t>Augment CO/FO related activities</t>
  </si>
  <si>
    <t>Solo Parent &amp; other fmily related activities</t>
  </si>
  <si>
    <t>Family Week celebration</t>
  </si>
  <si>
    <t>DCW Week celeb</t>
  </si>
  <si>
    <t>Child Pornography</t>
  </si>
  <si>
    <t>PYAP Celebration</t>
  </si>
  <si>
    <t>Womens month celebration</t>
  </si>
  <si>
    <t>Implementation of Foster Care/Adoption Program</t>
  </si>
  <si>
    <t>#27</t>
  </si>
  <si>
    <t>TE re: Foster care/Adoption program</t>
  </si>
  <si>
    <t>Trng</t>
  </si>
  <si>
    <t>Cost of serv</t>
  </si>
  <si>
    <t>Regular Crisis intervntion program</t>
  </si>
  <si>
    <t>Total 302040000 PROTECTIVE SERVICE</t>
  </si>
  <si>
    <t>302070000 SUPPLEMENTAL FEEDING</t>
  </si>
  <si>
    <t>302070000 SF</t>
  </si>
  <si>
    <t>302080000 TRAFFICKING</t>
  </si>
  <si>
    <t>Prog Rev and Evaluation workshop</t>
  </si>
  <si>
    <t>total 302080000 RRPTP</t>
  </si>
  <si>
    <t>SOCIAL PENSION</t>
  </si>
  <si>
    <t>TOTAL SOCIAL PENSION</t>
  </si>
  <si>
    <t>Total 303020000</t>
  </si>
  <si>
    <t>ABSNET</t>
  </si>
  <si>
    <t>Total ABSNET</t>
  </si>
  <si>
    <t>SAMA BAJAU</t>
  </si>
  <si>
    <t>Total SAMA BAJAU</t>
  </si>
  <si>
    <t>T SARO 14-0015827 302030000</t>
  </si>
  <si>
    <t>TOTAL SAJAHATRA BANGSAMORO</t>
  </si>
  <si>
    <t>TOTAL MOOE</t>
  </si>
  <si>
    <t>CAPITAL OUTLAY</t>
  </si>
  <si>
    <t>ICTMS</t>
  </si>
  <si>
    <t>TOTAL CAPITAL OUTLAY</t>
  </si>
  <si>
    <t>CONTINUING  APPROPRIATIONS</t>
  </si>
  <si>
    <t>to february</t>
  </si>
  <si>
    <t>JAN- FEB</t>
  </si>
  <si>
    <t>100010000 IAS/FMS LP</t>
  </si>
  <si>
    <t>502-0202-000</t>
  </si>
  <si>
    <t>SAA# 179</t>
  </si>
  <si>
    <t>TF &amp; misc fees Mr. Fernandez</t>
  </si>
  <si>
    <t>SAA# 181</t>
  </si>
  <si>
    <t>RM Machnery &amp; eqpt</t>
  </si>
  <si>
    <t>502-1305-000</t>
  </si>
  <si>
    <t>Rep &amp; Maint of ICT equipment</t>
  </si>
  <si>
    <t>#43</t>
  </si>
  <si>
    <t>TE Of participants re:DSWD Website Management</t>
  </si>
  <si>
    <t>#63</t>
  </si>
  <si>
    <t>8th Info &amp; Comm Tech Serv Mngt workshp</t>
  </si>
  <si>
    <t>#13</t>
  </si>
  <si>
    <t>Planng offcrs &amp; Statisticians conference re:geotagging</t>
  </si>
  <si>
    <t>#26</t>
  </si>
  <si>
    <t>RIO &amp; Pantawid Info ofcr re: 2014 CREW</t>
  </si>
  <si>
    <t>#48</t>
  </si>
  <si>
    <t>TE FO participnts CREW 2014</t>
  </si>
  <si>
    <t>PDPB LP</t>
  </si>
  <si>
    <t>#155</t>
  </si>
  <si>
    <t>Mindanao Cluster CSOs &amp; Cit Engagement Trng</t>
  </si>
  <si>
    <t>#141</t>
  </si>
  <si>
    <t xml:space="preserve">Formulation of DSWD STB Agenda </t>
  </si>
  <si>
    <t>Home care spport serv fr senior citizens</t>
  </si>
  <si>
    <t>#59</t>
  </si>
  <si>
    <t>Assistive device</t>
  </si>
  <si>
    <t>#30</t>
  </si>
  <si>
    <t>Trng on Sign Language</t>
  </si>
  <si>
    <t>#79</t>
  </si>
  <si>
    <t>FSCAP &amp; KALIPI Nasyonal</t>
  </si>
  <si>
    <t>Stakeholders Forum</t>
  </si>
  <si>
    <t>302030000 CALAMITY FUND</t>
  </si>
  <si>
    <t>SARO-BMB-B-14-0020413</t>
  </si>
  <si>
    <t>#01</t>
  </si>
  <si>
    <t>Deportees fund</t>
  </si>
  <si>
    <t>SARO-BMB-B-14-0015827</t>
  </si>
  <si>
    <t>#08</t>
  </si>
  <si>
    <t>Standby funds</t>
  </si>
  <si>
    <t>SARO-BMB-B-14-0026856</t>
  </si>
  <si>
    <t>OK</t>
  </si>
  <si>
    <t>Total 302030000 CALAMITY FUND</t>
  </si>
  <si>
    <t>302040000 PSF-CIU</t>
  </si>
  <si>
    <t>Admin cost re: setting up of CIU satellites</t>
  </si>
  <si>
    <t>Cost of services AICS MOA</t>
  </si>
  <si>
    <t>#35</t>
  </si>
  <si>
    <t>Planning worksho EAICS</t>
  </si>
  <si>
    <t>total admin cost CIU satellites</t>
  </si>
  <si>
    <t>302040000 CIP</t>
  </si>
  <si>
    <t>#144</t>
  </si>
  <si>
    <t>Subsidies/ AICS</t>
  </si>
  <si>
    <t>#316</t>
  </si>
  <si>
    <t>EAICS Program for Basilan</t>
  </si>
  <si>
    <t>#319</t>
  </si>
  <si>
    <t>Augment fund for regular crisis intrvnt prog</t>
  </si>
  <si>
    <t>#22</t>
  </si>
  <si>
    <t>Addl Allot for implemtatn of Crisis intervnt prgm</t>
  </si>
  <si>
    <t>#102</t>
  </si>
  <si>
    <t>reimb of TE IBP lawyers</t>
  </si>
  <si>
    <t>#243</t>
  </si>
  <si>
    <t>TE re: PMS Referral Orient wrkshp</t>
  </si>
  <si>
    <t>#273</t>
  </si>
  <si>
    <t>Orient on Amended Guidelines on Adoption &amp; Foster care</t>
  </si>
  <si>
    <t>Cost of service - salary AA 4</t>
  </si>
  <si>
    <t>#209</t>
  </si>
  <si>
    <t xml:space="preserve">Subsidies </t>
  </si>
  <si>
    <t>502-1499-00</t>
  </si>
  <si>
    <t>#238</t>
  </si>
  <si>
    <t>Finl Asst  re :under the  Off of the Sec</t>
  </si>
  <si>
    <t>5802-9903-000.</t>
  </si>
  <si>
    <t>#325</t>
  </si>
  <si>
    <t>Orient on Foster care and adoption</t>
  </si>
  <si>
    <t>#42</t>
  </si>
  <si>
    <t>Augmentation fund for RRPTP</t>
  </si>
  <si>
    <t>PREW on Social Pension</t>
  </si>
  <si>
    <t>502-1601-000</t>
  </si>
  <si>
    <t>#18</t>
  </si>
  <si>
    <t>cost of serv re: soc pen encoder undr job order</t>
  </si>
  <si>
    <t>#56</t>
  </si>
  <si>
    <t>#87</t>
  </si>
  <si>
    <t>Cost of services PDO</t>
  </si>
  <si>
    <t>#66</t>
  </si>
  <si>
    <t>cost of serv for SWO &amp; AA IV</t>
  </si>
  <si>
    <t>#226</t>
  </si>
  <si>
    <t>Baseline on Functionality of Local SWDO</t>
  </si>
  <si>
    <t>Change Mngt re:Fmly&amp; cmm. Welfare &amp; devt</t>
  </si>
  <si>
    <t>Capability Upgrding for CORE spcialist for PWD</t>
  </si>
  <si>
    <t>#172</t>
  </si>
  <si>
    <t>Building Resiliency A wkshp on Self Care &amp; Mngt</t>
  </si>
  <si>
    <t>#187</t>
  </si>
  <si>
    <t>CGS Natl Disaster response plan</t>
  </si>
  <si>
    <t>#196</t>
  </si>
  <si>
    <t>Trng on Prog Management</t>
  </si>
  <si>
    <t>Workshop on Working with Politics</t>
  </si>
  <si>
    <t>Skills Enhancement for cnterheads/SWDT</t>
  </si>
  <si>
    <t>#213</t>
  </si>
  <si>
    <t>Knowledge Mngt consltation</t>
  </si>
  <si>
    <t>SWD Forum at Regional level</t>
  </si>
  <si>
    <t>#111</t>
  </si>
  <si>
    <t>ABSNET mobilization</t>
  </si>
  <si>
    <t>#47</t>
  </si>
  <si>
    <t>Subsidy for Level 2 Accreditation</t>
  </si>
  <si>
    <t>TE re: mobilization/transpo</t>
  </si>
  <si>
    <t>#20</t>
  </si>
  <si>
    <t>TE re: launching of result of Sama bjau research</t>
  </si>
  <si>
    <t>#29</t>
  </si>
  <si>
    <t>TE TOT on ELIPI</t>
  </si>
  <si>
    <t>#32</t>
  </si>
  <si>
    <t xml:space="preserve">PREW </t>
  </si>
  <si>
    <t>Financial asst to Bajau</t>
  </si>
  <si>
    <t xml:space="preserve">Cost of service </t>
  </si>
  <si>
    <t>Civil Registration</t>
  </si>
  <si>
    <t>Regl task force Sama Bajau Interagency meeting</t>
  </si>
  <si>
    <t>SPECIAL PURPOSE FUNDS</t>
  </si>
  <si>
    <t>AUGMENTATION TO QRF</t>
  </si>
  <si>
    <t>SARO-BMB-B-14-0015827 DTD OCT 14, 2014</t>
  </si>
  <si>
    <t>502-0306-000</t>
  </si>
  <si>
    <t>Relief goods for 30,000family food packs</t>
  </si>
  <si>
    <t>Replen DEPORTEES fund</t>
  </si>
  <si>
    <t>CONTINGENT FUND</t>
  </si>
  <si>
    <t xml:space="preserve">SAJAHATRA </t>
  </si>
  <si>
    <t>SARO-BMB-B-14-0003768 dtd Apr 3, 2014</t>
  </si>
  <si>
    <t>BANGSAMORO</t>
  </si>
  <si>
    <t>Release of allotment for the implementaion of Cash for Work</t>
  </si>
  <si>
    <t>proj and activities under Sajahatra Bangsamoro</t>
  </si>
  <si>
    <t>Welfare Goods Supplemental feeding prog</t>
  </si>
  <si>
    <t>506-0405-003</t>
  </si>
  <si>
    <t>Document Scanner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</si>
</sst>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sz val="11"/>
      <name val="Arial"/>
      <family val="2"/>
    </font>
    <font>
      <b/>
      <sz val="16"/>
      <name val="Arial Narrow"/>
      <family val="2"/>
    </font>
    <font>
      <sz val="14"/>
      <name val="Arial Narrow"/>
      <family val="2"/>
    </font>
    <font>
      <sz val="12"/>
      <color indexed="12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b/>
      <i/>
      <sz val="12"/>
      <color rgb="FF006C31"/>
      <name val="Arial Narrow"/>
      <family val="2"/>
    </font>
    <font>
      <sz val="12"/>
      <color rgb="FF006C31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70C0"/>
      <name val="Arial Narrow"/>
      <family val="2"/>
    </font>
    <font>
      <b/>
      <i/>
      <sz val="12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49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49" fontId="2" fillId="0" borderId="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0" fontId="2" fillId="0" borderId="0" xfId="0" applyFont="1" applyBorder="1"/>
    <xf numFmtId="0" fontId="3" fillId="0" borderId="6" xfId="0" applyFont="1" applyBorder="1"/>
    <xf numFmtId="43" fontId="2" fillId="0" borderId="0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3" fillId="0" borderId="14" xfId="0" applyFont="1" applyBorder="1"/>
    <xf numFmtId="43" fontId="3" fillId="0" borderId="13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5" fillId="0" borderId="7" xfId="1" applyFont="1" applyBorder="1" applyAlignment="1">
      <alignment horizontal="right"/>
    </xf>
    <xf numFmtId="9" fontId="5" fillId="0" borderId="7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43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3" fontId="2" fillId="0" borderId="7" xfId="1" applyFont="1" applyFill="1" applyBorder="1" applyAlignment="1">
      <alignment horizontal="center"/>
    </xf>
    <xf numFmtId="43" fontId="1" fillId="0" borderId="0" xfId="1" applyBorder="1"/>
    <xf numFmtId="43" fontId="7" fillId="0" borderId="0" xfId="0" applyNumberFormat="1" applyFont="1"/>
    <xf numFmtId="0" fontId="2" fillId="0" borderId="15" xfId="0" applyFont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43" fontId="3" fillId="0" borderId="15" xfId="1" applyFont="1" applyFill="1" applyBorder="1" applyAlignment="1">
      <alignment horizontal="center"/>
    </xf>
    <xf numFmtId="10" fontId="3" fillId="0" borderId="15" xfId="1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9" fontId="3" fillId="0" borderId="7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9" fontId="3" fillId="0" borderId="15" xfId="1" applyNumberFormat="1" applyFont="1" applyFill="1" applyBorder="1" applyAlignment="1">
      <alignment horizontal="center"/>
    </xf>
    <xf numFmtId="43" fontId="0" fillId="0" borderId="0" xfId="0" applyNumberFormat="1"/>
    <xf numFmtId="43" fontId="5" fillId="0" borderId="7" xfId="1" applyFont="1" applyFill="1" applyBorder="1" applyAlignment="1">
      <alignment horizontal="center"/>
    </xf>
    <xf numFmtId="43" fontId="2" fillId="0" borderId="0" xfId="1" applyFont="1" applyBorder="1"/>
    <xf numFmtId="43" fontId="2" fillId="0" borderId="11" xfId="1" applyFont="1" applyFill="1" applyBorder="1"/>
    <xf numFmtId="43" fontId="3" fillId="0" borderId="4" xfId="1" applyFont="1" applyFill="1" applyBorder="1"/>
    <xf numFmtId="43" fontId="3" fillId="0" borderId="7" xfId="1" applyFont="1" applyFill="1" applyBorder="1"/>
    <xf numFmtId="43" fontId="3" fillId="0" borderId="11" xfId="1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43" fontId="3" fillId="0" borderId="14" xfId="1" applyFont="1" applyFill="1" applyBorder="1"/>
    <xf numFmtId="0" fontId="3" fillId="0" borderId="0" xfId="0" applyFont="1" applyBorder="1"/>
    <xf numFmtId="43" fontId="3" fillId="0" borderId="0" xfId="1" applyFont="1" applyFill="1" applyBorder="1"/>
    <xf numFmtId="0" fontId="2" fillId="0" borderId="0" xfId="0" applyFont="1"/>
    <xf numFmtId="43" fontId="2" fillId="0" borderId="0" xfId="1" applyFont="1" applyFill="1"/>
    <xf numFmtId="43" fontId="2" fillId="0" borderId="0" xfId="1" applyFont="1" applyFill="1" applyAlignment="1">
      <alignment horizontal="center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center"/>
    </xf>
    <xf numFmtId="9" fontId="8" fillId="0" borderId="0" xfId="1" applyNumberFormat="1" applyFont="1" applyFill="1" applyBorder="1" applyAlignment="1">
      <alignment horizontal="right"/>
    </xf>
    <xf numFmtId="43" fontId="2" fillId="0" borderId="0" xfId="1" applyFont="1" applyFill="1" applyBorder="1"/>
    <xf numFmtId="9" fontId="5" fillId="0" borderId="0" xfId="1" applyNumberFormat="1" applyFont="1" applyFill="1" applyBorder="1"/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/>
    <xf numFmtId="43" fontId="2" fillId="0" borderId="4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9" fontId="9" fillId="0" borderId="0" xfId="1" applyNumberFormat="1" applyFont="1" applyFill="1" applyBorder="1"/>
    <xf numFmtId="9" fontId="5" fillId="0" borderId="0" xfId="1" applyNumberFormat="1" applyFont="1" applyFill="1" applyBorder="1" applyAlignment="1">
      <alignment horizontal="center"/>
    </xf>
    <xf numFmtId="43" fontId="3" fillId="0" borderId="0" xfId="1" applyFont="1" applyBorder="1"/>
    <xf numFmtId="43" fontId="3" fillId="0" borderId="7" xfId="1" applyFont="1" applyBorder="1"/>
    <xf numFmtId="43" fontId="2" fillId="0" borderId="0" xfId="1" applyFont="1"/>
    <xf numFmtId="43" fontId="2" fillId="0" borderId="0" xfId="1" applyFont="1" applyAlignment="1">
      <alignment horizontal="center"/>
    </xf>
    <xf numFmtId="0" fontId="0" fillId="0" borderId="0" xfId="0" applyFill="1"/>
    <xf numFmtId="0" fontId="10" fillId="0" borderId="0" xfId="0" applyFont="1"/>
    <xf numFmtId="43" fontId="10" fillId="0" borderId="0" xfId="1" applyFont="1" applyFill="1"/>
    <xf numFmtId="43" fontId="10" fillId="0" borderId="0" xfId="1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49" fontId="2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9" xfId="0" applyFont="1" applyBorder="1"/>
    <xf numFmtId="43" fontId="3" fillId="0" borderId="0" xfId="1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3" fontId="5" fillId="0" borderId="11" xfId="1" applyFont="1" applyBorder="1" applyAlignment="1">
      <alignment horizontal="right"/>
    </xf>
    <xf numFmtId="0" fontId="2" fillId="2" borderId="12" xfId="0" applyFont="1" applyFill="1" applyBorder="1"/>
    <xf numFmtId="0" fontId="2" fillId="2" borderId="13" xfId="0" applyFont="1" applyFill="1" applyBorder="1"/>
    <xf numFmtId="0" fontId="3" fillId="2" borderId="14" xfId="0" applyFont="1" applyFill="1" applyBorder="1"/>
    <xf numFmtId="43" fontId="3" fillId="2" borderId="13" xfId="1" applyFont="1" applyFill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0" fillId="0" borderId="0" xfId="0" applyAlignment="1">
      <alignment horizontal="right"/>
    </xf>
    <xf numFmtId="43" fontId="4" fillId="0" borderId="0" xfId="1" applyFont="1"/>
    <xf numFmtId="43" fontId="0" fillId="0" borderId="7" xfId="1" applyFont="1" applyBorder="1"/>
    <xf numFmtId="43" fontId="0" fillId="0" borderId="0" xfId="1" applyFont="1"/>
    <xf numFmtId="0" fontId="0" fillId="0" borderId="7" xfId="0" applyBorder="1"/>
    <xf numFmtId="43" fontId="2" fillId="0" borderId="5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3" xfId="0" applyFont="1" applyBorder="1"/>
    <xf numFmtId="43" fontId="2" fillId="0" borderId="15" xfId="1" applyFont="1" applyBorder="1" applyAlignment="1">
      <alignment horizontal="center"/>
    </xf>
    <xf numFmtId="0" fontId="2" fillId="0" borderId="11" xfId="0" applyFont="1" applyBorder="1"/>
    <xf numFmtId="43" fontId="2" fillId="0" borderId="5" xfId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43" fontId="2" fillId="3" borderId="15" xfId="1" applyFont="1" applyFill="1" applyBorder="1" applyAlignment="1">
      <alignment horizontal="center"/>
    </xf>
    <xf numFmtId="43" fontId="2" fillId="4" borderId="5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9" fontId="5" fillId="3" borderId="13" xfId="1" applyNumberFormat="1" applyFont="1" applyFill="1" applyBorder="1" applyAlignment="1">
      <alignment horizontal="center"/>
    </xf>
    <xf numFmtId="43" fontId="3" fillId="3" borderId="1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right"/>
    </xf>
    <xf numFmtId="43" fontId="5" fillId="0" borderId="7" xfId="1" applyFont="1" applyFill="1" applyBorder="1" applyAlignment="1">
      <alignment horizontal="right"/>
    </xf>
    <xf numFmtId="0" fontId="11" fillId="0" borderId="0" xfId="0" applyFont="1" applyBorder="1"/>
    <xf numFmtId="43" fontId="2" fillId="0" borderId="11" xfId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9" fontId="5" fillId="0" borderId="7" xfId="1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9" fontId="3" fillId="0" borderId="13" xfId="1" applyNumberFormat="1" applyFont="1" applyFill="1" applyBorder="1" applyAlignment="1">
      <alignment horizontal="center"/>
    </xf>
    <xf numFmtId="43" fontId="3" fillId="0" borderId="14" xfId="1" applyFont="1" applyFill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Fill="1" applyBorder="1" applyAlignment="1"/>
    <xf numFmtId="43" fontId="3" fillId="0" borderId="7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43" fontId="3" fillId="0" borderId="5" xfId="1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center"/>
    </xf>
    <xf numFmtId="43" fontId="3" fillId="3" borderId="13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3" fontId="9" fillId="0" borderId="7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43" fontId="9" fillId="0" borderId="0" xfId="1" applyFont="1" applyFill="1" applyBorder="1" applyAlignment="1">
      <alignment horizontal="center"/>
    </xf>
    <xf numFmtId="0" fontId="2" fillId="0" borderId="15" xfId="0" applyFont="1" applyBorder="1" applyAlignment="1">
      <alignment horizontal="right"/>
    </xf>
    <xf numFmtId="9" fontId="5" fillId="0" borderId="4" xfId="1" applyNumberFormat="1" applyFont="1" applyFill="1" applyBorder="1" applyAlignment="1">
      <alignment horizontal="center"/>
    </xf>
    <xf numFmtId="9" fontId="8" fillId="3" borderId="13" xfId="1" applyNumberFormat="1" applyFont="1" applyFill="1" applyBorder="1" applyAlignment="1">
      <alignment horizontal="center"/>
    </xf>
    <xf numFmtId="43" fontId="3" fillId="3" borderId="14" xfId="1" applyFont="1" applyFill="1" applyBorder="1" applyAlignment="1">
      <alignment horizontal="center"/>
    </xf>
    <xf numFmtId="43" fontId="8" fillId="0" borderId="4" xfId="1" applyFont="1" applyFill="1" applyBorder="1" applyAlignment="1">
      <alignment horizontal="right"/>
    </xf>
    <xf numFmtId="9" fontId="8" fillId="0" borderId="7" xfId="1" applyNumberFormat="1" applyFont="1" applyFill="1" applyBorder="1" applyAlignment="1">
      <alignment horizontal="right"/>
    </xf>
    <xf numFmtId="43" fontId="8" fillId="0" borderId="7" xfId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43" fontId="2" fillId="0" borderId="14" xfId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3" fillId="3" borderId="17" xfId="0" applyFont="1" applyFill="1" applyBorder="1" applyAlignment="1">
      <alignment horizontal="center"/>
    </xf>
    <xf numFmtId="43" fontId="3" fillId="3" borderId="17" xfId="1" applyFont="1" applyFill="1" applyBorder="1" applyAlignment="1">
      <alignment horizontal="center"/>
    </xf>
    <xf numFmtId="9" fontId="3" fillId="3" borderId="17" xfId="1" applyNumberFormat="1" applyFont="1" applyFill="1" applyBorder="1" applyAlignment="1">
      <alignment horizontal="center"/>
    </xf>
    <xf numFmtId="0" fontId="2" fillId="0" borderId="6" xfId="0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9" fontId="8" fillId="0" borderId="7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right"/>
    </xf>
    <xf numFmtId="43" fontId="12" fillId="0" borderId="0" xfId="1" applyFont="1" applyFill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3" xfId="0" applyFont="1" applyBorder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5" fillId="0" borderId="10" xfId="1" applyFont="1" applyFill="1" applyBorder="1" applyAlignment="1">
      <alignment horizontal="right"/>
    </xf>
    <xf numFmtId="0" fontId="2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14" xfId="0" applyFont="1" applyBorder="1"/>
    <xf numFmtId="43" fontId="2" fillId="0" borderId="15" xfId="1" applyFont="1" applyFill="1" applyBorder="1" applyAlignment="1">
      <alignment horizontal="center"/>
    </xf>
    <xf numFmtId="43" fontId="5" fillId="0" borderId="14" xfId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2" fillId="0" borderId="2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3" fontId="3" fillId="0" borderId="7" xfId="1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2" xfId="0" applyFont="1" applyFill="1" applyBorder="1"/>
    <xf numFmtId="43" fontId="3" fillId="3" borderId="2" xfId="1" applyFont="1" applyFill="1" applyBorder="1" applyAlignment="1">
      <alignment horizontal="center"/>
    </xf>
    <xf numFmtId="9" fontId="3" fillId="3" borderId="2" xfId="1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Fill="1" applyBorder="1" applyAlignment="1">
      <alignment horizontal="left"/>
    </xf>
    <xf numFmtId="43" fontId="2" fillId="0" borderId="4" xfId="1" applyFont="1" applyFill="1" applyBorder="1"/>
    <xf numFmtId="9" fontId="5" fillId="0" borderId="2" xfId="1" applyNumberFormat="1" applyFont="1" applyFill="1" applyBorder="1"/>
    <xf numFmtId="43" fontId="2" fillId="0" borderId="7" xfId="1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3" fillId="0" borderId="7" xfId="0" applyFont="1" applyFill="1" applyBorder="1" applyAlignment="1">
      <alignment horizontal="left"/>
    </xf>
    <xf numFmtId="9" fontId="5" fillId="0" borderId="7" xfId="1" applyNumberFormat="1" applyFont="1" applyFill="1" applyBorder="1"/>
    <xf numFmtId="0" fontId="2" fillId="0" borderId="7" xfId="0" applyFont="1" applyFill="1" applyBorder="1" applyAlignment="1">
      <alignment horizontal="left"/>
    </xf>
    <xf numFmtId="9" fontId="9" fillId="0" borderId="7" xfId="1" applyNumberFormat="1" applyFont="1" applyFill="1" applyBorder="1"/>
    <xf numFmtId="0" fontId="3" fillId="3" borderId="13" xfId="0" applyFont="1" applyFill="1" applyBorder="1" applyAlignment="1">
      <alignment horizontal="left"/>
    </xf>
    <xf numFmtId="43" fontId="3" fillId="3" borderId="13" xfId="1" applyFont="1" applyFill="1" applyBorder="1"/>
    <xf numFmtId="0" fontId="3" fillId="0" borderId="4" xfId="0" applyFont="1" applyFill="1" applyBorder="1" applyAlignment="1">
      <alignment horizontal="left"/>
    </xf>
    <xf numFmtId="9" fontId="5" fillId="0" borderId="4" xfId="1" applyNumberFormat="1" applyFont="1" applyFill="1" applyBorder="1"/>
    <xf numFmtId="43" fontId="2" fillId="0" borderId="6" xfId="1" applyFont="1" applyFill="1" applyBorder="1"/>
    <xf numFmtId="9" fontId="5" fillId="3" borderId="14" xfId="1" applyNumberFormat="1" applyFont="1" applyFill="1" applyBorder="1" applyAlignment="1">
      <alignment horizontal="center"/>
    </xf>
    <xf numFmtId="43" fontId="3" fillId="3" borderId="14" xfId="1" applyFont="1" applyFill="1" applyBorder="1"/>
    <xf numFmtId="43" fontId="2" fillId="0" borderId="9" xfId="1" applyFont="1" applyFill="1" applyBorder="1"/>
    <xf numFmtId="0" fontId="2" fillId="0" borderId="4" xfId="0" applyFont="1" applyFill="1" applyBorder="1" applyAlignment="1">
      <alignment horizontal="left"/>
    </xf>
    <xf numFmtId="9" fontId="9" fillId="0" borderId="4" xfId="1" applyNumberFormat="1" applyFont="1" applyFill="1" applyBorder="1"/>
    <xf numFmtId="0" fontId="2" fillId="0" borderId="11" xfId="0" applyFont="1" applyFill="1" applyBorder="1" applyAlignment="1">
      <alignment horizontal="left"/>
    </xf>
    <xf numFmtId="9" fontId="9" fillId="0" borderId="11" xfId="1" applyNumberFormat="1" applyFont="1" applyFill="1" applyBorder="1"/>
    <xf numFmtId="0" fontId="3" fillId="0" borderId="12" xfId="0" applyFont="1" applyBorder="1" applyAlignment="1">
      <alignment horizontal="left"/>
    </xf>
    <xf numFmtId="43" fontId="2" fillId="0" borderId="13" xfId="1" applyFont="1" applyFill="1" applyBorder="1"/>
    <xf numFmtId="9" fontId="5" fillId="0" borderId="13" xfId="1" applyNumberFormat="1" applyFont="1" applyFill="1" applyBorder="1"/>
    <xf numFmtId="43" fontId="2" fillId="0" borderId="14" xfId="1" applyFont="1" applyFill="1" applyBorder="1"/>
    <xf numFmtId="0" fontId="3" fillId="0" borderId="7" xfId="0" applyFont="1" applyBorder="1"/>
    <xf numFmtId="0" fontId="2" fillId="0" borderId="7" xfId="0" applyFont="1" applyBorder="1"/>
    <xf numFmtId="0" fontId="3" fillId="0" borderId="7" xfId="0" applyFont="1" applyBorder="1" applyAlignment="1">
      <alignment horizontal="left"/>
    </xf>
    <xf numFmtId="0" fontId="3" fillId="3" borderId="15" xfId="0" applyFont="1" applyFill="1" applyBorder="1"/>
    <xf numFmtId="43" fontId="3" fillId="3" borderId="15" xfId="1" applyFont="1" applyFill="1" applyBorder="1"/>
    <xf numFmtId="9" fontId="3" fillId="3" borderId="15" xfId="1" applyNumberFormat="1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0" borderId="5" xfId="0" applyFont="1" applyFill="1" applyBorder="1"/>
    <xf numFmtId="0" fontId="3" fillId="0" borderId="0" xfId="0" applyFont="1" applyFill="1" applyBorder="1"/>
    <xf numFmtId="0" fontId="3" fillId="5" borderId="5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6" fillId="0" borderId="6" xfId="0" applyFont="1" applyFill="1" applyBorder="1"/>
    <xf numFmtId="0" fontId="0" fillId="0" borderId="6" xfId="0" applyFont="1" applyBorder="1"/>
    <xf numFmtId="0" fontId="3" fillId="0" borderId="5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3" fillId="2" borderId="12" xfId="0" applyFont="1" applyFill="1" applyBorder="1"/>
    <xf numFmtId="0" fontId="3" fillId="2" borderId="15" xfId="0" applyFont="1" applyFill="1" applyBorder="1" applyAlignment="1">
      <alignment horizontal="center"/>
    </xf>
    <xf numFmtId="43" fontId="3" fillId="2" borderId="15" xfId="1" applyFont="1" applyFill="1" applyBorder="1"/>
    <xf numFmtId="0" fontId="17" fillId="0" borderId="5" xfId="0" applyFont="1" applyBorder="1"/>
    <xf numFmtId="0" fontId="3" fillId="0" borderId="5" xfId="0" applyFont="1" applyBorder="1" applyAlignment="1">
      <alignment horizont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9" fontId="3" fillId="2" borderId="15" xfId="1" applyNumberFormat="1" applyFont="1" applyFill="1" applyBorder="1"/>
    <xf numFmtId="43" fontId="3" fillId="0" borderId="1" xfId="1" applyFont="1" applyFill="1" applyBorder="1"/>
    <xf numFmtId="9" fontId="3" fillId="0" borderId="4" xfId="1" applyNumberFormat="1" applyFont="1" applyFill="1" applyBorder="1"/>
    <xf numFmtId="43" fontId="3" fillId="0" borderId="3" xfId="1" applyFont="1" applyFill="1" applyBorder="1"/>
    <xf numFmtId="43" fontId="3" fillId="0" borderId="8" xfId="1" applyFont="1" applyFill="1" applyBorder="1"/>
    <xf numFmtId="9" fontId="3" fillId="0" borderId="11" xfId="1" applyNumberFormat="1" applyFont="1" applyFill="1" applyBorder="1"/>
    <xf numFmtId="43" fontId="3" fillId="0" borderId="10" xfId="1" applyFont="1" applyFill="1" applyBorder="1"/>
    <xf numFmtId="9" fontId="3" fillId="0" borderId="10" xfId="1" applyNumberFormat="1" applyFont="1" applyFill="1" applyBorder="1"/>
    <xf numFmtId="9" fontId="3" fillId="0" borderId="0" xfId="1" applyNumberFormat="1" applyFont="1" applyFill="1" applyBorder="1"/>
    <xf numFmtId="49" fontId="2" fillId="0" borderId="6" xfId="0" applyNumberFormat="1" applyFont="1" applyBorder="1" applyAlignment="1">
      <alignment horizontal="center"/>
    </xf>
    <xf numFmtId="9" fontId="5" fillId="0" borderId="0" xfId="1" applyNumberFormat="1" applyFont="1" applyBorder="1" applyAlignment="1">
      <alignment horizontal="right"/>
    </xf>
    <xf numFmtId="9" fontId="3" fillId="2" borderId="13" xfId="1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43" fontId="2" fillId="6" borderId="15" xfId="1" applyFont="1" applyFill="1" applyBorder="1" applyAlignment="1">
      <alignment horizontal="center"/>
    </xf>
    <xf numFmtId="9" fontId="5" fillId="6" borderId="13" xfId="1" applyNumberFormat="1" applyFont="1" applyFill="1" applyBorder="1" applyAlignment="1">
      <alignment horizontal="center"/>
    </xf>
    <xf numFmtId="43" fontId="3" fillId="6" borderId="15" xfId="1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right"/>
    </xf>
    <xf numFmtId="0" fontId="2" fillId="6" borderId="13" xfId="0" applyFont="1" applyFill="1" applyBorder="1" applyAlignment="1">
      <alignment horizontal="right"/>
    </xf>
    <xf numFmtId="0" fontId="3" fillId="6" borderId="13" xfId="0" applyFont="1" applyFill="1" applyBorder="1" applyAlignment="1">
      <alignment horizontal="center"/>
    </xf>
    <xf numFmtId="43" fontId="3" fillId="6" borderId="13" xfId="1" applyFont="1" applyFill="1" applyBorder="1" applyAlignment="1">
      <alignment horizontal="center"/>
    </xf>
    <xf numFmtId="9" fontId="8" fillId="6" borderId="13" xfId="1" applyNumberFormat="1" applyFont="1" applyFill="1" applyBorder="1" applyAlignment="1">
      <alignment horizontal="center"/>
    </xf>
    <xf numFmtId="43" fontId="3" fillId="6" borderId="14" xfId="1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43" fontId="3" fillId="6" borderId="17" xfId="1" applyFont="1" applyFill="1" applyBorder="1" applyAlignment="1">
      <alignment horizontal="center"/>
    </xf>
    <xf numFmtId="9" fontId="3" fillId="6" borderId="17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9" fontId="5" fillId="0" borderId="6" xfId="1" applyNumberFormat="1" applyFont="1" applyFill="1" applyBorder="1" applyAlignment="1">
      <alignment horizontal="right"/>
    </xf>
    <xf numFmtId="9" fontId="5" fillId="0" borderId="0" xfId="1" applyNumberFormat="1" applyFont="1" applyFill="1" applyBorder="1" applyAlignment="1">
      <alignment horizontal="right"/>
    </xf>
    <xf numFmtId="0" fontId="18" fillId="0" borderId="6" xfId="0" applyFont="1" applyBorder="1"/>
    <xf numFmtId="9" fontId="2" fillId="0" borderId="13" xfId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3" fillId="6" borderId="2" xfId="0" applyFont="1" applyFill="1" applyBorder="1"/>
    <xf numFmtId="43" fontId="3" fillId="6" borderId="2" xfId="1" applyFont="1" applyFill="1" applyBorder="1" applyAlignment="1">
      <alignment horizontal="center"/>
    </xf>
    <xf numFmtId="9" fontId="3" fillId="6" borderId="2" xfId="1" applyNumberFormat="1" applyFont="1" applyFill="1" applyBorder="1" applyAlignment="1">
      <alignment horizontal="center"/>
    </xf>
    <xf numFmtId="0" fontId="2" fillId="6" borderId="12" xfId="0" applyFont="1" applyFill="1" applyBorder="1"/>
    <xf numFmtId="0" fontId="2" fillId="6" borderId="13" xfId="0" applyFont="1" applyFill="1" applyBorder="1"/>
    <xf numFmtId="0" fontId="3" fillId="6" borderId="13" xfId="0" applyFont="1" applyFill="1" applyBorder="1" applyAlignment="1">
      <alignment horizontal="left"/>
    </xf>
    <xf numFmtId="43" fontId="3" fillId="6" borderId="13" xfId="1" applyFont="1" applyFill="1" applyBorder="1"/>
    <xf numFmtId="9" fontId="3" fillId="6" borderId="13" xfId="1" applyNumberFormat="1" applyFont="1" applyFill="1" applyBorder="1"/>
    <xf numFmtId="43" fontId="3" fillId="6" borderId="14" xfId="1" applyFont="1" applyFill="1" applyBorder="1"/>
    <xf numFmtId="9" fontId="5" fillId="6" borderId="14" xfId="1" applyNumberFormat="1" applyFont="1" applyFill="1" applyBorder="1" applyAlignment="1">
      <alignment horizontal="center"/>
    </xf>
    <xf numFmtId="0" fontId="3" fillId="6" borderId="15" xfId="0" applyFont="1" applyFill="1" applyBorder="1"/>
    <xf numFmtId="43" fontId="3" fillId="6" borderId="15" xfId="1" applyFont="1" applyFill="1" applyBorder="1"/>
    <xf numFmtId="9" fontId="3" fillId="6" borderId="15" xfId="1" applyNumberFormat="1" applyFont="1" applyFill="1" applyBorder="1"/>
    <xf numFmtId="0" fontId="3" fillId="6" borderId="12" xfId="0" applyFont="1" applyFill="1" applyBorder="1"/>
    <xf numFmtId="0" fontId="3" fillId="6" borderId="13" xfId="0" applyFont="1" applyFill="1" applyBorder="1"/>
    <xf numFmtId="0" fontId="2" fillId="6" borderId="12" xfId="0" applyFont="1" applyFill="1" applyBorder="1" applyAlignment="1">
      <alignment horizontal="left"/>
    </xf>
  </cellXfs>
  <cellStyles count="7">
    <cellStyle name="Comma" xfId="1" builtinId="3"/>
    <cellStyle name="Comma 2" xfId="2"/>
    <cellStyle name="Comma 2 2" xfId="3"/>
    <cellStyle name="Normal" xfId="0" builtinId="0"/>
    <cellStyle name="Normal 2" xfId="4"/>
    <cellStyle name="Normal 2 2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1323975</xdr:colOff>
      <xdr:row>277</xdr:row>
      <xdr:rowOff>0</xdr:rowOff>
    </xdr:from>
    <xdr:to>
      <xdr:col>2</xdr:col>
      <xdr:colOff>1457325</xdr:colOff>
      <xdr:row>277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819400" y="58140600"/>
          <a:ext cx="133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1028700</xdr:colOff>
      <xdr:row>277</xdr:row>
      <xdr:rowOff>0</xdr:rowOff>
    </xdr:from>
    <xdr:to>
      <xdr:col>2</xdr:col>
      <xdr:colOff>1152525</xdr:colOff>
      <xdr:row>277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524125" y="58140600"/>
          <a:ext cx="1238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1323975</xdr:colOff>
      <xdr:row>277</xdr:row>
      <xdr:rowOff>0</xdr:rowOff>
    </xdr:from>
    <xdr:to>
      <xdr:col>2</xdr:col>
      <xdr:colOff>1457325</xdr:colOff>
      <xdr:row>277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676525" y="57797700"/>
          <a:ext cx="133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1028700</xdr:colOff>
      <xdr:row>277</xdr:row>
      <xdr:rowOff>0</xdr:rowOff>
    </xdr:from>
    <xdr:to>
      <xdr:col>2</xdr:col>
      <xdr:colOff>1152525</xdr:colOff>
      <xdr:row>277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381250" y="57797700"/>
          <a:ext cx="1238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1323975</xdr:colOff>
      <xdr:row>212</xdr:row>
      <xdr:rowOff>0</xdr:rowOff>
    </xdr:from>
    <xdr:to>
      <xdr:col>2</xdr:col>
      <xdr:colOff>1457325</xdr:colOff>
      <xdr:row>212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43200" y="44062650"/>
          <a:ext cx="1333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1028700</xdr:colOff>
      <xdr:row>212</xdr:row>
      <xdr:rowOff>0</xdr:rowOff>
    </xdr:from>
    <xdr:to>
      <xdr:col>2</xdr:col>
      <xdr:colOff>1152525</xdr:colOff>
      <xdr:row>212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447925" y="44062650"/>
          <a:ext cx="1238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view="pageBreakPreview" zoomScale="82" zoomScaleNormal="84" zoomScaleSheetLayoutView="82" workbookViewId="0">
      <selection activeCell="E26" sqref="E26"/>
    </sheetView>
  </sheetViews>
  <sheetFormatPr defaultRowHeight="12.75" x14ac:dyDescent="0.2"/>
  <cols>
    <col min="1" max="1" width="15.42578125" customWidth="1"/>
    <col min="2" max="2" width="7" customWidth="1"/>
    <col min="3" max="3" width="40" customWidth="1"/>
    <col min="4" max="4" width="18.42578125" customWidth="1"/>
    <col min="5" max="5" width="18.5703125" customWidth="1"/>
    <col min="6" max="6" width="17.42578125" customWidth="1"/>
    <col min="7" max="7" width="8.85546875" customWidth="1"/>
    <col min="8" max="8" width="17.85546875" customWidth="1"/>
    <col min="9" max="9" width="15.5703125" customWidth="1"/>
    <col min="10" max="10" width="15" bestFit="1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4"/>
    </row>
    <row r="4" spans="1:9" ht="15.75" x14ac:dyDescent="0.25">
      <c r="A4" s="3" t="s">
        <v>72</v>
      </c>
      <c r="B4" s="3"/>
      <c r="C4" s="3"/>
      <c r="D4" s="3"/>
      <c r="E4" s="3"/>
      <c r="F4" s="3"/>
      <c r="G4" s="3"/>
      <c r="H4" s="3"/>
      <c r="I4" s="4"/>
    </row>
    <row r="5" spans="1:9" ht="15.75" x14ac:dyDescent="0.25">
      <c r="A5" s="3" t="s">
        <v>178</v>
      </c>
      <c r="B5" s="3"/>
      <c r="C5" s="3"/>
      <c r="D5" s="3"/>
      <c r="E5" s="3"/>
      <c r="F5" s="3"/>
      <c r="G5" s="3"/>
      <c r="H5" s="3"/>
      <c r="I5" s="4"/>
    </row>
    <row r="6" spans="1:9" ht="15.75" x14ac:dyDescent="0.25">
      <c r="A6" s="3" t="s">
        <v>5</v>
      </c>
      <c r="B6" s="3"/>
      <c r="C6" s="3"/>
      <c r="D6" s="3"/>
      <c r="E6" s="3"/>
      <c r="F6" s="3"/>
      <c r="G6" s="3"/>
      <c r="H6" s="3"/>
      <c r="I6" s="4"/>
    </row>
    <row r="7" spans="1:9" ht="15.75" x14ac:dyDescent="0.25">
      <c r="A7" s="94"/>
      <c r="B7" s="4"/>
      <c r="C7" s="4"/>
      <c r="D7" s="4"/>
      <c r="E7" s="4"/>
      <c r="F7" s="4"/>
      <c r="G7" s="4"/>
      <c r="H7" s="4"/>
      <c r="I7" s="4"/>
    </row>
    <row r="8" spans="1:9" ht="15.75" x14ac:dyDescent="0.25">
      <c r="A8" s="95"/>
      <c r="B8" s="6"/>
      <c r="C8" s="7"/>
      <c r="D8" s="8" t="s">
        <v>7</v>
      </c>
      <c r="E8" s="9" t="s">
        <v>8</v>
      </c>
      <c r="F8" s="9" t="s">
        <v>9</v>
      </c>
      <c r="G8" s="9" t="s">
        <v>10</v>
      </c>
      <c r="H8" s="10"/>
      <c r="I8" s="11"/>
    </row>
    <row r="9" spans="1:9" ht="15.75" x14ac:dyDescent="0.25">
      <c r="A9" s="12"/>
      <c r="B9" s="13" t="s">
        <v>11</v>
      </c>
      <c r="C9" s="14"/>
      <c r="D9" s="15" t="s">
        <v>12</v>
      </c>
      <c r="E9" s="15" t="s">
        <v>13</v>
      </c>
      <c r="F9" s="15" t="s">
        <v>14</v>
      </c>
      <c r="G9" s="15" t="s">
        <v>15</v>
      </c>
      <c r="H9" s="15"/>
      <c r="I9" s="13"/>
    </row>
    <row r="10" spans="1:9" ht="15.75" x14ac:dyDescent="0.25">
      <c r="A10" s="16"/>
      <c r="B10" s="17" t="s">
        <v>16</v>
      </c>
      <c r="C10" s="18" t="s">
        <v>17</v>
      </c>
      <c r="D10" s="19" t="s">
        <v>179</v>
      </c>
      <c r="E10" s="19" t="s">
        <v>180</v>
      </c>
      <c r="F10" s="19" t="s">
        <v>76</v>
      </c>
      <c r="G10" s="19" t="s">
        <v>20</v>
      </c>
      <c r="H10" s="20" t="s">
        <v>21</v>
      </c>
      <c r="I10" s="13"/>
    </row>
    <row r="11" spans="1:9" ht="15.75" x14ac:dyDescent="0.25">
      <c r="A11" s="25" t="s">
        <v>77</v>
      </c>
      <c r="B11" s="68"/>
      <c r="C11" s="26"/>
      <c r="D11" s="98"/>
      <c r="E11" s="23"/>
      <c r="F11" s="98"/>
      <c r="G11" s="270"/>
      <c r="H11" s="9"/>
      <c r="I11" s="13"/>
    </row>
    <row r="12" spans="1:9" ht="14.25" customHeight="1" x14ac:dyDescent="0.25">
      <c r="A12" s="25"/>
      <c r="B12" s="26"/>
      <c r="C12" s="26"/>
      <c r="D12" s="100"/>
      <c r="E12" s="100"/>
      <c r="F12" s="100"/>
      <c r="G12" s="271"/>
      <c r="H12" s="100"/>
      <c r="I12" s="100"/>
    </row>
    <row r="13" spans="1:9" ht="15.75" x14ac:dyDescent="0.25">
      <c r="A13" s="103"/>
      <c r="B13" s="104"/>
      <c r="C13" s="105" t="s">
        <v>81</v>
      </c>
      <c r="D13" s="106">
        <v>0</v>
      </c>
      <c r="E13" s="106">
        <v>0</v>
      </c>
      <c r="F13" s="106">
        <v>0</v>
      </c>
      <c r="G13" s="272">
        <v>0</v>
      </c>
      <c r="H13" s="106">
        <v>0</v>
      </c>
      <c r="I13" s="28"/>
    </row>
    <row r="14" spans="1:9" ht="18" x14ac:dyDescent="0.25">
      <c r="A14" s="35" t="s">
        <v>27</v>
      </c>
      <c r="B14" s="36"/>
      <c r="C14" s="22"/>
      <c r="D14" s="23"/>
      <c r="E14" s="29"/>
      <c r="F14" s="24"/>
      <c r="G14" s="38"/>
      <c r="H14" s="15"/>
      <c r="I14" s="13"/>
    </row>
    <row r="15" spans="1:9" ht="13.5" customHeight="1" x14ac:dyDescent="0.25">
      <c r="A15" s="25" t="s">
        <v>181</v>
      </c>
      <c r="B15" s="26"/>
      <c r="C15" s="22"/>
      <c r="D15" s="40"/>
      <c r="E15" s="24"/>
      <c r="F15" s="24"/>
      <c r="G15" s="38"/>
      <c r="H15" s="15"/>
      <c r="I15" s="13"/>
    </row>
    <row r="16" spans="1:9" ht="14.25" customHeight="1" x14ac:dyDescent="0.25">
      <c r="I16" s="40"/>
    </row>
    <row r="17" spans="1:10" ht="14.25" customHeight="1" x14ac:dyDescent="0.25">
      <c r="A17" s="41" t="s">
        <v>182</v>
      </c>
      <c r="B17" s="42" t="s">
        <v>183</v>
      </c>
      <c r="C17" s="26" t="s">
        <v>184</v>
      </c>
      <c r="D17" s="29">
        <v>18969.05</v>
      </c>
      <c r="E17" s="28">
        <f>+F17+18969.05</f>
        <v>18969.05</v>
      </c>
      <c r="F17" s="29"/>
      <c r="G17" s="37"/>
      <c r="H17" s="43">
        <f t="shared" ref="H17:H18" si="0">+D17-E17:E17</f>
        <v>0</v>
      </c>
      <c r="I17" s="40"/>
    </row>
    <row r="18" spans="1:10" ht="14.25" customHeight="1" x14ac:dyDescent="0.25">
      <c r="A18" s="41" t="s">
        <v>182</v>
      </c>
      <c r="B18" s="42" t="s">
        <v>185</v>
      </c>
      <c r="C18" s="26" t="s">
        <v>184</v>
      </c>
      <c r="D18" s="29">
        <v>9733.6299999999992</v>
      </c>
      <c r="E18" s="28">
        <f>+F18+9733.63</f>
        <v>9733.6299999999992</v>
      </c>
      <c r="F18" s="29"/>
      <c r="G18" s="37"/>
      <c r="H18" s="43">
        <f t="shared" si="0"/>
        <v>0</v>
      </c>
      <c r="I18" s="40"/>
    </row>
    <row r="19" spans="1:10" ht="14.25" customHeight="1" x14ac:dyDescent="0.25">
      <c r="A19" s="116"/>
      <c r="B19" s="117"/>
      <c r="C19" s="118" t="s">
        <v>87</v>
      </c>
      <c r="D19" s="119">
        <f>SUM(D17:D18)</f>
        <v>28702.68</v>
      </c>
      <c r="E19" s="119">
        <f>SUM(E17:E18)</f>
        <v>28702.68</v>
      </c>
      <c r="F19" s="119">
        <f>SUM(F17:F18)</f>
        <v>0</v>
      </c>
      <c r="G19" s="119">
        <f>SUM(G17:G18)</f>
        <v>0</v>
      </c>
      <c r="H19" s="119">
        <f>SUM(H17:H18)</f>
        <v>0</v>
      </c>
      <c r="I19" s="40"/>
    </row>
    <row r="20" spans="1:10" ht="14.25" customHeight="1" x14ac:dyDescent="0.25">
      <c r="A20" s="41"/>
      <c r="B20" s="42"/>
      <c r="C20" s="26"/>
      <c r="D20" s="29"/>
      <c r="E20" s="28"/>
      <c r="F20" s="29"/>
      <c r="G20" s="37"/>
      <c r="H20" s="43"/>
      <c r="I20" s="40"/>
    </row>
    <row r="21" spans="1:10" ht="14.25" customHeight="1" x14ac:dyDescent="0.25">
      <c r="A21" s="41"/>
      <c r="B21" s="42"/>
      <c r="C21" s="42"/>
      <c r="D21" s="120"/>
      <c r="E21" s="28"/>
      <c r="F21" s="29"/>
      <c r="G21" s="29"/>
      <c r="H21" s="43">
        <f t="shared" ref="H21" si="1">+D21-E21:E21</f>
        <v>0</v>
      </c>
      <c r="I21" s="121"/>
      <c r="J21" s="40"/>
    </row>
    <row r="22" spans="1:10" ht="15.75" x14ac:dyDescent="0.25">
      <c r="A22" s="46"/>
      <c r="B22" s="46"/>
      <c r="C22" s="273" t="s">
        <v>88</v>
      </c>
      <c r="D22" s="274">
        <f>+D19</f>
        <v>28702.68</v>
      </c>
      <c r="E22" s="274">
        <f t="shared" ref="E22:H22" si="2">+E19</f>
        <v>28702.68</v>
      </c>
      <c r="F22" s="274">
        <f t="shared" si="2"/>
        <v>0</v>
      </c>
      <c r="G22" s="274">
        <f t="shared" si="2"/>
        <v>0</v>
      </c>
      <c r="H22" s="274">
        <f t="shared" si="2"/>
        <v>0</v>
      </c>
      <c r="I22" s="124"/>
      <c r="J22" s="40"/>
    </row>
    <row r="23" spans="1:10" ht="18" x14ac:dyDescent="0.25">
      <c r="A23" s="35" t="s">
        <v>89</v>
      </c>
      <c r="B23" s="36"/>
      <c r="C23" s="51"/>
      <c r="D23" s="125"/>
      <c r="E23" s="43"/>
      <c r="F23" s="43"/>
      <c r="G23" s="43"/>
      <c r="H23" s="85"/>
      <c r="I23" s="121"/>
      <c r="J23" s="40"/>
    </row>
    <row r="24" spans="1:10" ht="18" x14ac:dyDescent="0.25">
      <c r="A24" s="50" t="s">
        <v>186</v>
      </c>
      <c r="B24" s="51"/>
      <c r="C24" s="126"/>
      <c r="D24" s="43"/>
      <c r="E24" s="43"/>
      <c r="F24" s="43"/>
      <c r="G24" s="85"/>
      <c r="H24" s="121"/>
      <c r="I24" s="127"/>
    </row>
    <row r="25" spans="1:10" ht="18" x14ac:dyDescent="0.25">
      <c r="A25" s="50" t="s">
        <v>187</v>
      </c>
      <c r="B25" s="51" t="s">
        <v>103</v>
      </c>
      <c r="C25" s="83" t="s">
        <v>188</v>
      </c>
      <c r="D25" s="43">
        <v>4750</v>
      </c>
      <c r="E25" s="43">
        <f>+F25</f>
        <v>0</v>
      </c>
      <c r="F25" s="43"/>
      <c r="G25" s="85"/>
      <c r="H25" s="121">
        <f>+D25-E25</f>
        <v>4750</v>
      </c>
      <c r="I25" s="127"/>
    </row>
    <row r="26" spans="1:10" ht="18" x14ac:dyDescent="0.25">
      <c r="A26" s="50" t="s">
        <v>31</v>
      </c>
      <c r="B26" s="51" t="s">
        <v>189</v>
      </c>
      <c r="C26" s="83" t="s">
        <v>190</v>
      </c>
      <c r="D26" s="43">
        <v>24614</v>
      </c>
      <c r="E26" s="43">
        <f t="shared" ref="E26:E27" si="3">+F26</f>
        <v>0</v>
      </c>
      <c r="F26" s="43"/>
      <c r="G26" s="85"/>
      <c r="H26" s="43">
        <f t="shared" ref="H26:H29" si="4">+D26-E26</f>
        <v>24614</v>
      </c>
      <c r="I26" s="40"/>
    </row>
    <row r="27" spans="1:10" ht="18" x14ac:dyDescent="0.25">
      <c r="A27" s="50" t="s">
        <v>31</v>
      </c>
      <c r="B27" s="51" t="s">
        <v>191</v>
      </c>
      <c r="C27" s="83" t="s">
        <v>192</v>
      </c>
      <c r="D27" s="43">
        <v>11264.08</v>
      </c>
      <c r="E27" s="43">
        <f t="shared" si="3"/>
        <v>0</v>
      </c>
      <c r="F27" s="43">
        <v>0</v>
      </c>
      <c r="G27" s="85"/>
      <c r="H27" s="43">
        <f t="shared" si="4"/>
        <v>11264.08</v>
      </c>
      <c r="I27" s="40"/>
    </row>
    <row r="28" spans="1:10" ht="18" x14ac:dyDescent="0.25">
      <c r="A28" s="50" t="s">
        <v>31</v>
      </c>
      <c r="B28" s="51" t="s">
        <v>193</v>
      </c>
      <c r="C28" s="83" t="s">
        <v>194</v>
      </c>
      <c r="D28" s="43">
        <v>9000</v>
      </c>
      <c r="E28" s="43">
        <f>+F28</f>
        <v>0</v>
      </c>
      <c r="F28" s="43"/>
      <c r="G28" s="85"/>
      <c r="H28" s="43">
        <f t="shared" si="4"/>
        <v>9000</v>
      </c>
      <c r="I28" s="40"/>
    </row>
    <row r="29" spans="1:10" ht="18" x14ac:dyDescent="0.25">
      <c r="A29" s="50"/>
      <c r="B29" s="51"/>
      <c r="C29" s="83"/>
      <c r="D29" s="43"/>
      <c r="E29" s="43"/>
      <c r="F29" s="43"/>
      <c r="G29" s="85"/>
      <c r="H29" s="43">
        <f t="shared" si="4"/>
        <v>0</v>
      </c>
      <c r="I29" s="40"/>
    </row>
    <row r="30" spans="1:10" ht="18" x14ac:dyDescent="0.25">
      <c r="A30" s="46"/>
      <c r="B30" s="46"/>
      <c r="C30" s="273" t="s">
        <v>90</v>
      </c>
      <c r="D30" s="274">
        <f>SUM(D24:D29)</f>
        <v>49628.08</v>
      </c>
      <c r="E30" s="274">
        <f>SUM(E24:E29)</f>
        <v>0</v>
      </c>
      <c r="F30" s="274">
        <f>SUM(F24:F29)</f>
        <v>0</v>
      </c>
      <c r="G30" s="275">
        <f>+E30/D30</f>
        <v>0</v>
      </c>
      <c r="H30" s="276">
        <f>SUM(H24:H29)</f>
        <v>49628.08</v>
      </c>
      <c r="I30" s="40" t="s">
        <v>82</v>
      </c>
    </row>
    <row r="31" spans="1:10" ht="15.75" customHeight="1" x14ac:dyDescent="0.25">
      <c r="A31" s="35" t="s">
        <v>91</v>
      </c>
      <c r="B31" s="51"/>
      <c r="C31" s="26"/>
      <c r="D31" s="43"/>
      <c r="E31" s="43"/>
      <c r="F31" s="43"/>
      <c r="G31" s="130"/>
      <c r="H31" s="43">
        <f t="shared" ref="H31:H34" si="5">+D31-E31</f>
        <v>0</v>
      </c>
      <c r="I31" s="40"/>
    </row>
    <row r="32" spans="1:10" ht="14.25" customHeight="1" x14ac:dyDescent="0.25">
      <c r="A32" s="41" t="s">
        <v>31</v>
      </c>
      <c r="B32" s="51" t="s">
        <v>195</v>
      </c>
      <c r="C32" s="26" t="s">
        <v>196</v>
      </c>
      <c r="D32" s="43">
        <v>8424.2800000000007</v>
      </c>
      <c r="E32" s="74">
        <f>+F32</f>
        <v>0</v>
      </c>
      <c r="F32" s="43"/>
      <c r="G32" s="131"/>
      <c r="H32" s="43">
        <f t="shared" si="5"/>
        <v>8424.2800000000007</v>
      </c>
      <c r="I32" s="40"/>
    </row>
    <row r="33" spans="1:9" ht="14.25" customHeight="1" x14ac:dyDescent="0.25">
      <c r="A33" s="41" t="s">
        <v>31</v>
      </c>
      <c r="B33" s="51" t="s">
        <v>197</v>
      </c>
      <c r="C33" s="26" t="s">
        <v>198</v>
      </c>
      <c r="D33" s="43">
        <v>12000</v>
      </c>
      <c r="E33" s="74">
        <f>+F33</f>
        <v>0</v>
      </c>
      <c r="F33" s="43"/>
      <c r="G33" s="131"/>
      <c r="H33" s="43">
        <f t="shared" si="5"/>
        <v>12000</v>
      </c>
      <c r="I33" s="40"/>
    </row>
    <row r="34" spans="1:9" ht="14.25" customHeight="1" x14ac:dyDescent="0.3">
      <c r="A34" s="41"/>
      <c r="B34" s="42"/>
      <c r="C34" s="132"/>
      <c r="D34" s="43"/>
      <c r="E34" s="74"/>
      <c r="F34" s="133"/>
      <c r="G34" s="131"/>
      <c r="H34" s="43">
        <f t="shared" si="5"/>
        <v>0</v>
      </c>
      <c r="I34" s="13"/>
    </row>
    <row r="35" spans="1:9" ht="18" x14ac:dyDescent="0.25">
      <c r="A35" s="116"/>
      <c r="B35" s="117"/>
      <c r="C35" s="277" t="s">
        <v>94</v>
      </c>
      <c r="D35" s="276">
        <f>SUM(D31:D34)</f>
        <v>20424.28</v>
      </c>
      <c r="E35" s="276">
        <f>SUM(E31:E34)</f>
        <v>0</v>
      </c>
      <c r="F35" s="276">
        <f>SUM(F31:F34)</f>
        <v>0</v>
      </c>
      <c r="G35" s="275">
        <f>+E35/D35</f>
        <v>0</v>
      </c>
      <c r="H35" s="276">
        <f>SUM(H31:H34)</f>
        <v>20424.28</v>
      </c>
      <c r="I35" s="40" t="s">
        <v>82</v>
      </c>
    </row>
    <row r="36" spans="1:9" ht="12.75" customHeight="1" x14ac:dyDescent="0.25">
      <c r="A36" s="50"/>
      <c r="B36" s="51"/>
      <c r="C36" s="135"/>
      <c r="D36" s="74"/>
      <c r="E36" s="43"/>
      <c r="F36" s="43"/>
      <c r="G36" s="136"/>
      <c r="H36" s="43"/>
      <c r="I36" s="13"/>
    </row>
    <row r="37" spans="1:9" ht="12.75" customHeight="1" x14ac:dyDescent="0.25">
      <c r="A37" s="35">
        <v>301010000</v>
      </c>
      <c r="B37" s="36" t="s">
        <v>199</v>
      </c>
      <c r="C37" s="135"/>
      <c r="D37" s="74"/>
      <c r="E37" s="43"/>
      <c r="F37" s="43"/>
      <c r="G37" s="136"/>
      <c r="H37" s="43"/>
      <c r="I37" s="13"/>
    </row>
    <row r="38" spans="1:9" ht="12.75" customHeight="1" x14ac:dyDescent="0.25">
      <c r="A38" s="50"/>
      <c r="B38" s="51"/>
      <c r="C38" s="135"/>
      <c r="D38" s="74"/>
      <c r="E38" s="43"/>
      <c r="F38" s="43"/>
      <c r="G38" s="136"/>
      <c r="H38" s="43">
        <f>+D38-E38</f>
        <v>0</v>
      </c>
      <c r="I38" s="13"/>
    </row>
    <row r="39" spans="1:9" ht="13.5" customHeight="1" x14ac:dyDescent="0.25">
      <c r="A39" s="50"/>
      <c r="B39" s="51"/>
      <c r="C39" s="135"/>
      <c r="D39" s="74"/>
      <c r="E39" s="43"/>
      <c r="F39" s="43"/>
      <c r="G39" s="136"/>
      <c r="H39" s="29">
        <f t="shared" ref="H39" si="6">+D39-E39</f>
        <v>0</v>
      </c>
      <c r="I39" s="40"/>
    </row>
    <row r="40" spans="1:9" ht="15.75" x14ac:dyDescent="0.25">
      <c r="A40" s="137"/>
      <c r="B40" s="138"/>
      <c r="C40" s="139" t="s">
        <v>95</v>
      </c>
      <c r="D40" s="140">
        <f>SUM(D38:D39)</f>
        <v>0</v>
      </c>
      <c r="E40" s="140">
        <f>SUM(E38:E39)</f>
        <v>0</v>
      </c>
      <c r="F40" s="140">
        <f>SUM(F38:F39)</f>
        <v>0</v>
      </c>
      <c r="G40" s="141" t="e">
        <f>+E40/D40</f>
        <v>#DIV/0!</v>
      </c>
      <c r="H40" s="142">
        <f>SUM(H38:H39)</f>
        <v>0</v>
      </c>
      <c r="I40" s="13"/>
    </row>
    <row r="41" spans="1:9" ht="15.75" x14ac:dyDescent="0.25">
      <c r="A41" s="35"/>
      <c r="B41" s="143"/>
      <c r="C41" s="144"/>
      <c r="D41" s="145"/>
      <c r="E41" s="43"/>
      <c r="F41" s="74"/>
      <c r="G41" s="145"/>
      <c r="H41" s="146"/>
      <c r="I41" s="13"/>
    </row>
    <row r="42" spans="1:9" ht="15.75" x14ac:dyDescent="0.25">
      <c r="A42" s="147"/>
      <c r="B42" s="144"/>
      <c r="C42" s="144"/>
      <c r="D42" s="43"/>
      <c r="E42" s="43"/>
      <c r="F42" s="74"/>
      <c r="G42" s="148"/>
      <c r="H42" s="43">
        <f>+D42-E42</f>
        <v>0</v>
      </c>
      <c r="I42" s="13"/>
    </row>
    <row r="43" spans="1:9" ht="15.75" x14ac:dyDescent="0.25">
      <c r="A43" s="147"/>
      <c r="B43" s="144"/>
      <c r="C43" s="144"/>
      <c r="D43" s="43"/>
      <c r="E43" s="43"/>
      <c r="F43" s="74"/>
      <c r="G43" s="148"/>
      <c r="H43" s="43">
        <f t="shared" ref="H43:H49" si="7">+D43-E43</f>
        <v>0</v>
      </c>
      <c r="I43" s="13"/>
    </row>
    <row r="44" spans="1:9" ht="15.75" x14ac:dyDescent="0.25">
      <c r="A44" s="137"/>
      <c r="B44" s="138"/>
      <c r="C44" s="139" t="s">
        <v>100</v>
      </c>
      <c r="D44" s="140">
        <f>SUM(D42:D43)</f>
        <v>0</v>
      </c>
      <c r="E44" s="140">
        <f>SUM(E42:E43)</f>
        <v>0</v>
      </c>
      <c r="F44" s="140">
        <f>SUM(F42:F43)</f>
        <v>0</v>
      </c>
      <c r="G44" s="141" t="e">
        <f>+E44/D44</f>
        <v>#DIV/0!</v>
      </c>
      <c r="H44" s="142">
        <f>SUM(H42:H43)</f>
        <v>0</v>
      </c>
      <c r="I44" s="13"/>
    </row>
    <row r="45" spans="1:9" ht="15.75" x14ac:dyDescent="0.25">
      <c r="A45" s="278"/>
      <c r="B45" s="279"/>
      <c r="C45" s="280" t="s">
        <v>101</v>
      </c>
      <c r="D45" s="281">
        <f>+D44+D40</f>
        <v>0</v>
      </c>
      <c r="E45" s="281">
        <f>+E44+E40</f>
        <v>0</v>
      </c>
      <c r="F45" s="281">
        <f>+F44+F40</f>
        <v>0</v>
      </c>
      <c r="G45" s="281"/>
      <c r="H45" s="281">
        <f>+H44+H40</f>
        <v>0</v>
      </c>
      <c r="I45" s="13"/>
    </row>
    <row r="46" spans="1:9" ht="15.75" x14ac:dyDescent="0.25">
      <c r="A46" s="147"/>
      <c r="B46" s="153"/>
      <c r="C46" s="144"/>
      <c r="D46" s="74"/>
      <c r="E46" s="74"/>
      <c r="F46" s="154"/>
      <c r="G46" s="154"/>
      <c r="H46" s="155">
        <f t="shared" si="7"/>
        <v>0</v>
      </c>
      <c r="I46" s="13"/>
    </row>
    <row r="47" spans="1:9" ht="18" x14ac:dyDescent="0.25">
      <c r="A47" s="35" t="s">
        <v>102</v>
      </c>
      <c r="B47" s="51"/>
      <c r="C47" s="156"/>
      <c r="D47" s="74"/>
      <c r="E47" s="43"/>
      <c r="F47" s="43"/>
      <c r="G47" s="157"/>
      <c r="H47" s="155">
        <f t="shared" si="7"/>
        <v>0</v>
      </c>
      <c r="I47" s="13"/>
    </row>
    <row r="48" spans="1:9" ht="18" x14ac:dyDescent="0.25">
      <c r="A48" s="41" t="s">
        <v>31</v>
      </c>
      <c r="B48" s="42" t="s">
        <v>200</v>
      </c>
      <c r="C48" s="158" t="s">
        <v>201</v>
      </c>
      <c r="D48" s="74">
        <v>30172.45</v>
      </c>
      <c r="E48" s="43">
        <f>+F48</f>
        <v>14250</v>
      </c>
      <c r="F48" s="43">
        <v>14250</v>
      </c>
      <c r="G48" s="159"/>
      <c r="H48" s="29">
        <f t="shared" si="7"/>
        <v>15922.45</v>
      </c>
      <c r="I48" s="40"/>
    </row>
    <row r="49" spans="1:9" ht="18" x14ac:dyDescent="0.25">
      <c r="A49" s="41" t="s">
        <v>31</v>
      </c>
      <c r="B49" s="42" t="s">
        <v>202</v>
      </c>
      <c r="C49" s="158" t="s">
        <v>203</v>
      </c>
      <c r="D49" s="74">
        <v>10000</v>
      </c>
      <c r="E49" s="43"/>
      <c r="F49" s="43"/>
      <c r="G49" s="159"/>
      <c r="H49" s="29">
        <f t="shared" si="7"/>
        <v>10000</v>
      </c>
      <c r="I49" s="40"/>
    </row>
    <row r="50" spans="1:9" ht="18" x14ac:dyDescent="0.25">
      <c r="A50" s="160"/>
      <c r="B50" s="160"/>
      <c r="C50" s="273" t="s">
        <v>105</v>
      </c>
      <c r="D50" s="274">
        <f>SUM(D48:D49)</f>
        <v>40172.449999999997</v>
      </c>
      <c r="E50" s="274">
        <f>SUM(E48:E49)</f>
        <v>14250</v>
      </c>
      <c r="F50" s="274">
        <f>SUM(F48:F49)</f>
        <v>14250</v>
      </c>
      <c r="G50" s="275">
        <f>+E50/D50</f>
        <v>0.35472071033755725</v>
      </c>
      <c r="H50" s="276">
        <f>SUM(H48:H49)</f>
        <v>25922.45</v>
      </c>
      <c r="I50" s="40" t="s">
        <v>82</v>
      </c>
    </row>
    <row r="51" spans="1:9" ht="18" x14ac:dyDescent="0.25">
      <c r="A51" s="35" t="s">
        <v>106</v>
      </c>
      <c r="B51" s="51"/>
      <c r="C51" s="126"/>
      <c r="D51" s="81"/>
      <c r="E51" s="74"/>
      <c r="F51" s="81"/>
      <c r="G51" s="161"/>
      <c r="H51" s="81"/>
      <c r="I51" s="40"/>
    </row>
    <row r="52" spans="1:9" ht="18" x14ac:dyDescent="0.25">
      <c r="A52" s="41" t="s">
        <v>51</v>
      </c>
      <c r="B52" s="42" t="s">
        <v>98</v>
      </c>
      <c r="C52" s="83" t="s">
        <v>204</v>
      </c>
      <c r="D52" s="43">
        <v>3950</v>
      </c>
      <c r="E52" s="74">
        <f>+F52</f>
        <v>0</v>
      </c>
      <c r="F52" s="43"/>
      <c r="G52" s="136"/>
      <c r="H52" s="29">
        <f t="shared" ref="H52:H56" si="8">+D52-E52</f>
        <v>3950</v>
      </c>
      <c r="I52" s="40"/>
    </row>
    <row r="53" spans="1:9" ht="18" x14ac:dyDescent="0.25">
      <c r="A53" s="41" t="s">
        <v>51</v>
      </c>
      <c r="B53" s="42" t="s">
        <v>205</v>
      </c>
      <c r="C53" s="83" t="s">
        <v>206</v>
      </c>
      <c r="D53" s="43">
        <v>25500</v>
      </c>
      <c r="E53" s="74">
        <f t="shared" ref="E53:E56" si="9">+F53</f>
        <v>0</v>
      </c>
      <c r="F53" s="43">
        <v>0</v>
      </c>
      <c r="G53" s="136"/>
      <c r="H53" s="29">
        <f t="shared" si="8"/>
        <v>25500</v>
      </c>
      <c r="I53" s="40"/>
    </row>
    <row r="54" spans="1:9" ht="18" x14ac:dyDescent="0.25">
      <c r="A54" s="41" t="s">
        <v>31</v>
      </c>
      <c r="B54" s="42" t="s">
        <v>207</v>
      </c>
      <c r="C54" s="83" t="s">
        <v>208</v>
      </c>
      <c r="D54" s="43">
        <v>1270.75</v>
      </c>
      <c r="E54" s="74">
        <f t="shared" si="9"/>
        <v>26.8</v>
      </c>
      <c r="F54" s="43">
        <v>26.8</v>
      </c>
      <c r="G54" s="136"/>
      <c r="H54" s="29">
        <f t="shared" si="8"/>
        <v>1243.95</v>
      </c>
      <c r="I54" s="40"/>
    </row>
    <row r="55" spans="1:9" ht="18" x14ac:dyDescent="0.25">
      <c r="A55" s="41" t="s">
        <v>31</v>
      </c>
      <c r="B55" s="42" t="s">
        <v>209</v>
      </c>
      <c r="C55" s="83" t="s">
        <v>210</v>
      </c>
      <c r="D55" s="43">
        <v>21820</v>
      </c>
      <c r="E55" s="74">
        <f t="shared" si="9"/>
        <v>21820</v>
      </c>
      <c r="F55" s="43">
        <f>21846.8-26.8</f>
        <v>21820</v>
      </c>
      <c r="G55" s="136"/>
      <c r="H55" s="29">
        <f t="shared" si="8"/>
        <v>0</v>
      </c>
      <c r="I55" s="40"/>
    </row>
    <row r="56" spans="1:9" ht="18" x14ac:dyDescent="0.25">
      <c r="A56" s="41" t="s">
        <v>43</v>
      </c>
      <c r="B56" s="42" t="s">
        <v>205</v>
      </c>
      <c r="C56" s="83" t="s">
        <v>211</v>
      </c>
      <c r="D56" s="43">
        <v>1830</v>
      </c>
      <c r="E56" s="74">
        <f t="shared" si="9"/>
        <v>0</v>
      </c>
      <c r="F56" s="43">
        <v>0</v>
      </c>
      <c r="G56" s="136"/>
      <c r="H56" s="29">
        <f t="shared" si="8"/>
        <v>1830</v>
      </c>
      <c r="I56" s="40"/>
    </row>
    <row r="57" spans="1:9" ht="20.25" x14ac:dyDescent="0.3">
      <c r="A57" s="116"/>
      <c r="B57" s="117"/>
      <c r="C57" s="280" t="s">
        <v>112</v>
      </c>
      <c r="D57" s="281">
        <f>SUM(D52:D56)</f>
        <v>54370.75</v>
      </c>
      <c r="E57" s="281">
        <f>SUM(E52:E56)</f>
        <v>21846.799999999999</v>
      </c>
      <c r="F57" s="276">
        <f>SUM(F52:F56)</f>
        <v>21846.799999999999</v>
      </c>
      <c r="G57" s="282">
        <f>+E57/D57</f>
        <v>0.40181163585199764</v>
      </c>
      <c r="H57" s="283">
        <f>SUM(H52:H56)</f>
        <v>32523.95</v>
      </c>
      <c r="I57" s="40" t="s">
        <v>82</v>
      </c>
    </row>
    <row r="58" spans="1:9" ht="20.25" x14ac:dyDescent="0.3">
      <c r="A58" s="35" t="s">
        <v>212</v>
      </c>
      <c r="B58" s="51"/>
      <c r="C58" s="73"/>
      <c r="D58" s="81"/>
      <c r="E58" s="74"/>
      <c r="F58" s="43"/>
      <c r="G58" s="164"/>
      <c r="H58" s="81"/>
      <c r="I58" s="13"/>
    </row>
    <row r="59" spans="1:9" ht="20.25" x14ac:dyDescent="0.3">
      <c r="A59" s="41" t="s">
        <v>213</v>
      </c>
      <c r="B59" s="42" t="s">
        <v>214</v>
      </c>
      <c r="C59" s="73" t="s">
        <v>215</v>
      </c>
      <c r="D59" s="43">
        <v>1000000</v>
      </c>
      <c r="E59" s="74">
        <f>+F59</f>
        <v>217130.12</v>
      </c>
      <c r="F59" s="43">
        <f>336794.08-119663.96</f>
        <v>217130.12</v>
      </c>
      <c r="G59" s="165"/>
      <c r="H59" s="43">
        <f t="shared" ref="H59" si="10">+D59-E59</f>
        <v>782869.88</v>
      </c>
      <c r="I59" s="13"/>
    </row>
    <row r="60" spans="1:9" ht="20.25" x14ac:dyDescent="0.3">
      <c r="A60" s="41" t="s">
        <v>216</v>
      </c>
      <c r="B60" s="42" t="s">
        <v>217</v>
      </c>
      <c r="C60" s="73" t="s">
        <v>218</v>
      </c>
      <c r="D60" s="43">
        <v>1000000</v>
      </c>
      <c r="E60" s="74">
        <f>+F60+789368</f>
        <v>789368</v>
      </c>
      <c r="F60" s="43"/>
      <c r="G60" s="166"/>
      <c r="H60" s="43">
        <f>+D60-E60</f>
        <v>210632</v>
      </c>
      <c r="I60" s="13"/>
    </row>
    <row r="61" spans="1:9" ht="20.25" x14ac:dyDescent="0.3">
      <c r="A61" s="41" t="s">
        <v>219</v>
      </c>
      <c r="B61" s="42" t="s">
        <v>83</v>
      </c>
      <c r="C61" s="73" t="s">
        <v>218</v>
      </c>
      <c r="D61" s="43">
        <v>790000</v>
      </c>
      <c r="E61" s="74">
        <f>+F61</f>
        <v>0</v>
      </c>
      <c r="F61" s="43"/>
      <c r="G61" s="165"/>
      <c r="H61" s="43">
        <f t="shared" ref="H61" si="11">+D61-E61</f>
        <v>790000</v>
      </c>
      <c r="I61" s="40"/>
    </row>
    <row r="62" spans="1:9" ht="15.75" x14ac:dyDescent="0.25">
      <c r="A62" s="116"/>
      <c r="B62" s="117"/>
      <c r="C62" s="167" t="s">
        <v>115</v>
      </c>
      <c r="D62" s="168">
        <f>SUM(D59:D61)</f>
        <v>2790000</v>
      </c>
      <c r="E62" s="168">
        <f>SUM(E59:E61)</f>
        <v>1006498.12</v>
      </c>
      <c r="F62" s="168">
        <f>SUM(F59:F61)</f>
        <v>217130.12</v>
      </c>
      <c r="G62" s="168">
        <f>SUM(G59:G61)</f>
        <v>0</v>
      </c>
      <c r="H62" s="169">
        <f>SUM(H59:H61)</f>
        <v>1783501.88</v>
      </c>
      <c r="I62" s="40" t="s">
        <v>220</v>
      </c>
    </row>
    <row r="63" spans="1:9" ht="16.5" thickBot="1" x14ac:dyDescent="0.3">
      <c r="A63" s="170"/>
      <c r="B63" s="171"/>
      <c r="C63" s="284" t="s">
        <v>221</v>
      </c>
      <c r="D63" s="285">
        <f>+D62</f>
        <v>2790000</v>
      </c>
      <c r="E63" s="285">
        <f t="shared" ref="E63:H63" si="12">+E62</f>
        <v>1006498.12</v>
      </c>
      <c r="F63" s="285">
        <f t="shared" si="12"/>
        <v>217130.12</v>
      </c>
      <c r="G63" s="286">
        <f>+E63/D63</f>
        <v>0.36075201433691756</v>
      </c>
      <c r="H63" s="285">
        <f t="shared" si="12"/>
        <v>1783501.88</v>
      </c>
      <c r="I63" s="40"/>
    </row>
    <row r="64" spans="1:9" ht="10.5" customHeight="1" x14ac:dyDescent="0.3">
      <c r="C64" s="175"/>
      <c r="D64" s="176"/>
      <c r="E64" s="177"/>
      <c r="F64" s="177"/>
      <c r="G64" s="178"/>
      <c r="H64" s="179"/>
      <c r="I64" s="13"/>
    </row>
    <row r="65" spans="1:9" ht="12" hidden="1" customHeight="1" x14ac:dyDescent="0.3">
      <c r="E65" s="177"/>
      <c r="F65" s="176"/>
      <c r="G65" s="180"/>
      <c r="H65" s="179"/>
      <c r="I65" s="13"/>
    </row>
    <row r="66" spans="1:9" ht="20.25" x14ac:dyDescent="0.3">
      <c r="A66" s="25" t="s">
        <v>222</v>
      </c>
      <c r="B66" s="42"/>
      <c r="C66" s="51" t="s">
        <v>223</v>
      </c>
      <c r="D66" s="74"/>
      <c r="E66" s="43"/>
      <c r="F66" s="43"/>
      <c r="G66" s="181"/>
      <c r="H66" s="29">
        <f t="shared" ref="H66:H84" si="13">+D66-E66</f>
        <v>0</v>
      </c>
      <c r="I66" s="40"/>
    </row>
    <row r="67" spans="1:9" ht="15.75" x14ac:dyDescent="0.25">
      <c r="A67" s="21" t="s">
        <v>47</v>
      </c>
      <c r="B67" s="42" t="s">
        <v>96</v>
      </c>
      <c r="C67" s="22" t="s">
        <v>224</v>
      </c>
      <c r="D67" s="74">
        <v>599649.80000000005</v>
      </c>
      <c r="E67" s="43">
        <f>+F67</f>
        <v>59727</v>
      </c>
      <c r="F67" s="43">
        <v>59727</v>
      </c>
      <c r="G67" s="74"/>
      <c r="H67" s="29">
        <f>+D67-E67</f>
        <v>539922.80000000005</v>
      </c>
      <c r="I67" s="40"/>
    </row>
    <row r="68" spans="1:9" ht="15.75" x14ac:dyDescent="0.25">
      <c r="A68" s="21" t="s">
        <v>31</v>
      </c>
      <c r="B68" s="42" t="s">
        <v>225</v>
      </c>
      <c r="C68" s="22" t="s">
        <v>226</v>
      </c>
      <c r="D68" s="74">
        <v>10680</v>
      </c>
      <c r="E68" s="43"/>
      <c r="F68" s="43"/>
      <c r="G68" s="74"/>
      <c r="H68" s="29">
        <f>+D68-E68</f>
        <v>10680</v>
      </c>
      <c r="I68" s="40"/>
    </row>
    <row r="69" spans="1:9" ht="15.75" x14ac:dyDescent="0.25">
      <c r="A69" s="21"/>
      <c r="B69" s="42"/>
      <c r="C69" s="22"/>
      <c r="D69" s="74"/>
      <c r="E69" s="43"/>
      <c r="F69" s="43"/>
      <c r="G69" s="74"/>
      <c r="H69" s="29">
        <f t="shared" ref="H69" si="14">+D69-E69</f>
        <v>0</v>
      </c>
      <c r="I69" s="40"/>
    </row>
    <row r="70" spans="1:9" ht="15.75" x14ac:dyDescent="0.25">
      <c r="A70" s="30"/>
      <c r="B70" s="117"/>
      <c r="C70" s="182" t="s">
        <v>227</v>
      </c>
      <c r="D70" s="168">
        <f>SUM(D67:D69)</f>
        <v>610329.80000000005</v>
      </c>
      <c r="E70" s="168">
        <f>SUM(E67:E69)</f>
        <v>59727</v>
      </c>
      <c r="F70" s="168">
        <f>SUM(F67:F69)</f>
        <v>59727</v>
      </c>
      <c r="G70" s="141">
        <f>+E70/D70</f>
        <v>9.7860206072192438E-2</v>
      </c>
      <c r="H70" s="169">
        <f>SUM(H67:H69)</f>
        <v>550602.80000000005</v>
      </c>
      <c r="I70" s="40" t="s">
        <v>82</v>
      </c>
    </row>
    <row r="71" spans="1:9" ht="18" x14ac:dyDescent="0.25">
      <c r="A71" s="41"/>
      <c r="B71" s="42"/>
      <c r="C71" s="22"/>
      <c r="D71" s="74"/>
      <c r="E71" s="43"/>
      <c r="F71" s="43"/>
      <c r="G71" s="130"/>
      <c r="H71" s="29">
        <f t="shared" si="13"/>
        <v>0</v>
      </c>
      <c r="I71" s="40"/>
    </row>
    <row r="72" spans="1:9" ht="18" x14ac:dyDescent="0.25">
      <c r="A72" s="191"/>
      <c r="B72" s="117"/>
      <c r="C72" s="193"/>
      <c r="D72" s="168"/>
      <c r="E72" s="194"/>
      <c r="F72" s="194"/>
      <c r="G72" s="195"/>
      <c r="H72" s="119">
        <f t="shared" si="13"/>
        <v>0</v>
      </c>
      <c r="I72" s="40"/>
    </row>
    <row r="73" spans="1:9" ht="18" x14ac:dyDescent="0.25">
      <c r="A73" s="287"/>
      <c r="B73" s="288"/>
      <c r="C73" s="80"/>
      <c r="D73" s="81"/>
      <c r="E73" s="198"/>
      <c r="F73" s="81"/>
      <c r="G73" s="200"/>
      <c r="H73" s="107">
        <f t="shared" si="13"/>
        <v>0</v>
      </c>
      <c r="I73" s="40"/>
    </row>
    <row r="74" spans="1:9" ht="18" x14ac:dyDescent="0.25">
      <c r="A74" s="25" t="s">
        <v>228</v>
      </c>
      <c r="B74" s="42"/>
      <c r="C74" s="26"/>
      <c r="D74" s="43"/>
      <c r="E74" s="74"/>
      <c r="F74" s="43"/>
      <c r="G74" s="130"/>
      <c r="H74" s="29">
        <f t="shared" si="13"/>
        <v>0</v>
      </c>
      <c r="I74" s="40"/>
    </row>
    <row r="75" spans="1:9" ht="18" x14ac:dyDescent="0.25">
      <c r="A75" s="41" t="s">
        <v>51</v>
      </c>
      <c r="B75" s="42" t="s">
        <v>229</v>
      </c>
      <c r="C75" s="26" t="s">
        <v>230</v>
      </c>
      <c r="D75" s="43">
        <v>16031961.060000001</v>
      </c>
      <c r="E75" s="74">
        <f>+F75</f>
        <v>7618819.2999999998</v>
      </c>
      <c r="F75" s="43">
        <v>7618819.2999999998</v>
      </c>
      <c r="G75" s="130"/>
      <c r="H75" s="29">
        <f>+D75-E75</f>
        <v>8413141.7600000016</v>
      </c>
      <c r="I75" s="40">
        <f>+H75-8413141.76</f>
        <v>0</v>
      </c>
    </row>
    <row r="76" spans="1:9" ht="18" x14ac:dyDescent="0.25">
      <c r="A76" s="41" t="s">
        <v>51</v>
      </c>
      <c r="B76" s="42" t="s">
        <v>231</v>
      </c>
      <c r="C76" s="26" t="s">
        <v>232</v>
      </c>
      <c r="D76" s="43">
        <v>6791392</v>
      </c>
      <c r="E76" s="74">
        <f t="shared" ref="E76:E77" si="15">+F76</f>
        <v>1359500</v>
      </c>
      <c r="F76" s="43">
        <v>1359500</v>
      </c>
      <c r="G76" s="289"/>
      <c r="H76" s="29">
        <f>+D76-E76</f>
        <v>5431892</v>
      </c>
      <c r="I76" s="40">
        <f>+H76-5431892</f>
        <v>0</v>
      </c>
    </row>
    <row r="77" spans="1:9" ht="18" x14ac:dyDescent="0.25">
      <c r="A77" s="41" t="s">
        <v>51</v>
      </c>
      <c r="B77" s="42" t="s">
        <v>233</v>
      </c>
      <c r="C77" s="26" t="s">
        <v>234</v>
      </c>
      <c r="D77" s="43">
        <v>2688712.5</v>
      </c>
      <c r="E77" s="74">
        <f t="shared" si="15"/>
        <v>2490425.88</v>
      </c>
      <c r="F77" s="43">
        <v>2490425.88</v>
      </c>
      <c r="G77" s="289"/>
      <c r="H77" s="29">
        <f>+D77-E77</f>
        <v>198286.62000000011</v>
      </c>
      <c r="I77" s="40">
        <f>+H77-198286.62</f>
        <v>0</v>
      </c>
    </row>
    <row r="78" spans="1:9" ht="18" x14ac:dyDescent="0.25">
      <c r="A78" s="41" t="s">
        <v>51</v>
      </c>
      <c r="B78" s="42" t="s">
        <v>235</v>
      </c>
      <c r="C78" s="26" t="s">
        <v>236</v>
      </c>
      <c r="D78" s="133">
        <v>2000000</v>
      </c>
      <c r="E78" s="74"/>
      <c r="F78" s="133"/>
      <c r="G78" s="290"/>
      <c r="H78" s="114">
        <f>+D78-E78</f>
        <v>2000000</v>
      </c>
      <c r="I78" s="40"/>
    </row>
    <row r="79" spans="1:9" ht="15.75" x14ac:dyDescent="0.25">
      <c r="A79" s="116"/>
      <c r="B79" s="117"/>
      <c r="C79" s="118"/>
      <c r="D79" s="168">
        <f>SUM(D75:D78)</f>
        <v>27512065.560000002</v>
      </c>
      <c r="E79" s="168">
        <f t="shared" ref="E79:H79" si="16">SUM(E75:E78)</f>
        <v>11468745.18</v>
      </c>
      <c r="F79" s="168">
        <f t="shared" si="16"/>
        <v>11468745.18</v>
      </c>
      <c r="G79" s="168">
        <f t="shared" si="16"/>
        <v>0</v>
      </c>
      <c r="H79" s="168">
        <f t="shared" si="16"/>
        <v>16043320.380000003</v>
      </c>
      <c r="I79" s="40" t="s">
        <v>82</v>
      </c>
    </row>
    <row r="80" spans="1:9" ht="15.75" x14ac:dyDescent="0.25">
      <c r="I80" s="40"/>
    </row>
    <row r="81" spans="1:9" ht="18" x14ac:dyDescent="0.25">
      <c r="A81" s="186" t="s">
        <v>135</v>
      </c>
      <c r="B81" s="187" t="s">
        <v>136</v>
      </c>
      <c r="C81" s="18"/>
      <c r="D81" s="188"/>
      <c r="E81" s="133"/>
      <c r="F81" s="189"/>
      <c r="G81" s="190"/>
      <c r="H81" s="114"/>
      <c r="I81" s="40"/>
    </row>
    <row r="82" spans="1:9" ht="18" x14ac:dyDescent="0.25">
      <c r="A82" s="191" t="s">
        <v>51</v>
      </c>
      <c r="B82" s="192" t="s">
        <v>237</v>
      </c>
      <c r="C82" s="193" t="s">
        <v>52</v>
      </c>
      <c r="D82" s="168">
        <v>1000.01</v>
      </c>
      <c r="E82" s="194">
        <f>+F82</f>
        <v>0</v>
      </c>
      <c r="F82" s="169"/>
      <c r="G82" s="195"/>
      <c r="H82" s="119">
        <f>+D82-E82</f>
        <v>1000.01</v>
      </c>
      <c r="I82" s="40"/>
    </row>
    <row r="83" spans="1:9" ht="18" x14ac:dyDescent="0.25">
      <c r="A83" s="196"/>
      <c r="B83" s="197"/>
      <c r="C83" s="96"/>
      <c r="D83" s="198"/>
      <c r="E83" s="81"/>
      <c r="F83" s="199"/>
      <c r="G83" s="200"/>
      <c r="H83" s="107"/>
      <c r="I83" s="40"/>
    </row>
    <row r="84" spans="1:9" ht="18" x14ac:dyDescent="0.25">
      <c r="A84" s="25" t="s">
        <v>137</v>
      </c>
      <c r="B84" s="42"/>
      <c r="C84" s="22"/>
      <c r="D84" s="74"/>
      <c r="E84" s="43"/>
      <c r="F84" s="155"/>
      <c r="G84" s="130"/>
      <c r="H84" s="29">
        <f t="shared" si="13"/>
        <v>0</v>
      </c>
      <c r="I84" s="40"/>
    </row>
    <row r="85" spans="1:9" ht="18" x14ac:dyDescent="0.25">
      <c r="A85" s="50" t="s">
        <v>29</v>
      </c>
      <c r="B85" s="42" t="s">
        <v>103</v>
      </c>
      <c r="C85" s="22" t="s">
        <v>238</v>
      </c>
      <c r="D85" s="28">
        <v>5842.239999999998</v>
      </c>
      <c r="E85" s="43">
        <f>+F85</f>
        <v>5330</v>
      </c>
      <c r="F85" s="43">
        <f>6000-670</f>
        <v>5330</v>
      </c>
      <c r="G85" s="131"/>
      <c r="H85" s="203">
        <f>+D85-E85</f>
        <v>512.23999999999796</v>
      </c>
      <c r="I85" s="28">
        <f>+H85+H87+H88+H91</f>
        <v>12321.68</v>
      </c>
    </row>
    <row r="86" spans="1:9" ht="18" x14ac:dyDescent="0.25">
      <c r="A86" s="50" t="s">
        <v>29</v>
      </c>
      <c r="B86" s="42" t="s">
        <v>239</v>
      </c>
      <c r="C86" s="22" t="s">
        <v>240</v>
      </c>
      <c r="D86" s="28">
        <v>670</v>
      </c>
      <c r="E86" s="43">
        <f t="shared" ref="E86:E91" si="17">+F86</f>
        <v>670</v>
      </c>
      <c r="F86" s="43">
        <v>670</v>
      </c>
      <c r="G86" s="131"/>
      <c r="H86" s="203">
        <f t="shared" ref="H86:H91" si="18">+D86-E86</f>
        <v>0</v>
      </c>
      <c r="I86" s="28"/>
    </row>
    <row r="87" spans="1:9" ht="18" x14ac:dyDescent="0.25">
      <c r="A87" s="50" t="s">
        <v>31</v>
      </c>
      <c r="B87" s="42" t="s">
        <v>241</v>
      </c>
      <c r="C87" s="291" t="s">
        <v>242</v>
      </c>
      <c r="D87" s="28">
        <v>511.72000000000116</v>
      </c>
      <c r="E87" s="43">
        <f t="shared" si="17"/>
        <v>0</v>
      </c>
      <c r="F87" s="43"/>
      <c r="G87" s="131"/>
      <c r="H87" s="203">
        <f t="shared" si="18"/>
        <v>511.72000000000116</v>
      </c>
      <c r="I87" s="28"/>
    </row>
    <row r="88" spans="1:9" ht="18" x14ac:dyDescent="0.25">
      <c r="A88" s="50" t="s">
        <v>47</v>
      </c>
      <c r="B88" s="42" t="s">
        <v>103</v>
      </c>
      <c r="C88" s="22" t="s">
        <v>243</v>
      </c>
      <c r="D88" s="28">
        <v>62315.67</v>
      </c>
      <c r="E88" s="43">
        <f>+F88+35068</f>
        <v>54650.95</v>
      </c>
      <c r="F88" s="43">
        <v>19582.95</v>
      </c>
      <c r="G88" s="131"/>
      <c r="H88" s="203">
        <f t="shared" si="18"/>
        <v>7664.7200000000012</v>
      </c>
      <c r="I88" s="28"/>
    </row>
    <row r="89" spans="1:9" ht="18" x14ac:dyDescent="0.25">
      <c r="A89" s="50" t="s">
        <v>51</v>
      </c>
      <c r="B89" s="108" t="s">
        <v>244</v>
      </c>
      <c r="C89" s="22" t="s">
        <v>245</v>
      </c>
      <c r="D89" s="28">
        <v>5252</v>
      </c>
      <c r="E89" s="43">
        <f t="shared" si="17"/>
        <v>5000</v>
      </c>
      <c r="F89" s="43">
        <v>5000</v>
      </c>
      <c r="G89" s="131"/>
      <c r="H89" s="203">
        <f t="shared" si="18"/>
        <v>252</v>
      </c>
      <c r="I89" s="28" t="s">
        <v>82</v>
      </c>
    </row>
    <row r="90" spans="1:9" ht="18" x14ac:dyDescent="0.25">
      <c r="A90" s="50" t="s">
        <v>246</v>
      </c>
      <c r="B90" s="108" t="s">
        <v>247</v>
      </c>
      <c r="C90" s="22" t="s">
        <v>248</v>
      </c>
      <c r="D90" s="28">
        <v>90000</v>
      </c>
      <c r="E90" s="43">
        <f>+F90+75000</f>
        <v>81000</v>
      </c>
      <c r="F90" s="43">
        <v>6000</v>
      </c>
      <c r="G90" s="131"/>
      <c r="H90" s="203">
        <f t="shared" si="18"/>
        <v>9000</v>
      </c>
      <c r="I90" s="28" t="s">
        <v>82</v>
      </c>
    </row>
    <row r="91" spans="1:9" ht="18" x14ac:dyDescent="0.25">
      <c r="A91" s="50" t="s">
        <v>249</v>
      </c>
      <c r="B91" s="108" t="s">
        <v>250</v>
      </c>
      <c r="C91" s="22" t="s">
        <v>251</v>
      </c>
      <c r="D91" s="74">
        <v>5633</v>
      </c>
      <c r="E91" s="43">
        <f t="shared" si="17"/>
        <v>2000</v>
      </c>
      <c r="F91" s="43">
        <v>2000</v>
      </c>
      <c r="G91" s="131"/>
      <c r="H91" s="203">
        <f t="shared" si="18"/>
        <v>3633</v>
      </c>
      <c r="I91" s="28"/>
    </row>
    <row r="92" spans="1:9" ht="15.75" x14ac:dyDescent="0.25">
      <c r="A92" s="191"/>
      <c r="B92" s="117"/>
      <c r="C92" s="193"/>
      <c r="D92" s="168">
        <f>SUM(D85:D91)</f>
        <v>170224.63</v>
      </c>
      <c r="E92" s="168">
        <f>SUM(E85:E91)</f>
        <v>148650.95000000001</v>
      </c>
      <c r="F92" s="168">
        <f>SUM(F85:F91)</f>
        <v>38582.949999999997</v>
      </c>
      <c r="G92" s="292">
        <f>+E92/D92</f>
        <v>0.87326346369500119</v>
      </c>
      <c r="H92" s="140">
        <f>SUM(H85:H91)</f>
        <v>21573.68</v>
      </c>
      <c r="I92" s="40"/>
    </row>
    <row r="93" spans="1:9" ht="15.75" x14ac:dyDescent="0.25">
      <c r="A93" s="293"/>
      <c r="B93" s="294"/>
      <c r="C93" s="295" t="s">
        <v>159</v>
      </c>
      <c r="D93" s="296">
        <f>+D92+D82+D79+D72+D70</f>
        <v>28293620.000000004</v>
      </c>
      <c r="E93" s="296">
        <f>+E92+E82+E79+E72+E70</f>
        <v>11677123.129999999</v>
      </c>
      <c r="F93" s="296">
        <f>+F92+F82+F79+F72+F70</f>
        <v>11567055.129999999</v>
      </c>
      <c r="G93" s="297">
        <f>+E93/D93</f>
        <v>0.41271223441892546</v>
      </c>
      <c r="H93" s="296">
        <f>+H92+H82+H79+H72+H70</f>
        <v>16616496.870000003</v>
      </c>
      <c r="I93" s="40"/>
    </row>
    <row r="94" spans="1:9" ht="18" x14ac:dyDescent="0.25">
      <c r="A94" s="209"/>
      <c r="B94" s="80"/>
      <c r="C94" s="210"/>
      <c r="D94" s="211"/>
      <c r="E94" s="211"/>
      <c r="F94" s="211"/>
      <c r="G94" s="212"/>
      <c r="H94" s="211"/>
      <c r="I94" s="40"/>
    </row>
    <row r="95" spans="1:9" ht="18" x14ac:dyDescent="0.25">
      <c r="A95" s="25" t="s">
        <v>160</v>
      </c>
      <c r="B95" s="26"/>
      <c r="C95" s="83"/>
      <c r="D95" s="213"/>
      <c r="E95" s="213"/>
      <c r="F95" s="213"/>
      <c r="G95" s="77"/>
      <c r="H95" s="213"/>
      <c r="I95" s="40"/>
    </row>
    <row r="96" spans="1:9" ht="18" x14ac:dyDescent="0.25">
      <c r="A96" s="25"/>
      <c r="B96" s="26"/>
      <c r="C96" s="83"/>
      <c r="D96" s="213"/>
      <c r="E96" s="213"/>
      <c r="F96" s="213"/>
      <c r="G96" s="77"/>
      <c r="H96" s="213"/>
      <c r="I96" s="40"/>
    </row>
    <row r="97" spans="1:10" ht="18" x14ac:dyDescent="0.25">
      <c r="A97" s="25"/>
      <c r="B97" s="26"/>
      <c r="C97" s="83"/>
      <c r="D97" s="213"/>
      <c r="E97" s="213"/>
      <c r="F97" s="213"/>
      <c r="G97" s="77"/>
      <c r="H97" s="213"/>
      <c r="I97" s="40"/>
    </row>
    <row r="98" spans="1:10" ht="15.75" x14ac:dyDescent="0.25">
      <c r="A98" s="298"/>
      <c r="B98" s="299"/>
      <c r="C98" s="280" t="s">
        <v>161</v>
      </c>
      <c r="D98" s="276">
        <f>SUM(D96:D97)</f>
        <v>0</v>
      </c>
      <c r="E98" s="276">
        <f t="shared" ref="E98:H98" si="19">SUM(E96:E97)</f>
        <v>0</v>
      </c>
      <c r="F98" s="276">
        <f t="shared" si="19"/>
        <v>0</v>
      </c>
      <c r="G98" s="276">
        <f t="shared" si="19"/>
        <v>0</v>
      </c>
      <c r="H98" s="276">
        <f t="shared" si="19"/>
        <v>0</v>
      </c>
      <c r="I98" s="40"/>
    </row>
    <row r="99" spans="1:10" ht="18" x14ac:dyDescent="0.25">
      <c r="A99" s="25" t="s">
        <v>162</v>
      </c>
      <c r="B99" s="22"/>
      <c r="C99" s="216"/>
      <c r="D99" s="62"/>
      <c r="E99" s="62"/>
      <c r="F99" s="62"/>
      <c r="G99" s="217"/>
      <c r="H99" s="62"/>
      <c r="I99" s="59"/>
      <c r="J99" s="57"/>
    </row>
    <row r="100" spans="1:10" ht="18" x14ac:dyDescent="0.25">
      <c r="A100" s="21" t="s">
        <v>108</v>
      </c>
      <c r="B100" s="22" t="s">
        <v>252</v>
      </c>
      <c r="C100" s="218" t="s">
        <v>253</v>
      </c>
      <c r="D100" s="213">
        <v>4741</v>
      </c>
      <c r="E100" s="213">
        <f>+F100</f>
        <v>0</v>
      </c>
      <c r="F100" s="213"/>
      <c r="G100" s="219"/>
      <c r="H100" s="29">
        <f t="shared" ref="H100" si="20">+D100-E100</f>
        <v>4741</v>
      </c>
      <c r="I100" s="59"/>
      <c r="J100" s="57"/>
    </row>
    <row r="101" spans="1:10" ht="15.75" x14ac:dyDescent="0.25">
      <c r="A101" s="30"/>
      <c r="B101" s="118"/>
      <c r="C101" s="300" t="s">
        <v>164</v>
      </c>
      <c r="D101" s="301">
        <f>SUM(D100:D100)</f>
        <v>4741</v>
      </c>
      <c r="E101" s="301">
        <f>SUM(E100:E100)</f>
        <v>0</v>
      </c>
      <c r="F101" s="301">
        <f>SUM(F100:F100)</f>
        <v>0</v>
      </c>
      <c r="G101" s="302">
        <f>+E101/D101</f>
        <v>0</v>
      </c>
      <c r="H101" s="303">
        <f>SUM(H100:H100)</f>
        <v>4741</v>
      </c>
      <c r="I101" s="59" t="s">
        <v>82</v>
      </c>
      <c r="J101" s="57"/>
    </row>
    <row r="102" spans="1:10" ht="18" x14ac:dyDescent="0.25">
      <c r="A102" s="26"/>
      <c r="B102" s="26"/>
      <c r="C102" s="126"/>
      <c r="D102" s="69"/>
      <c r="E102" s="69"/>
      <c r="F102" s="69"/>
      <c r="G102" s="77"/>
      <c r="H102" s="69"/>
      <c r="I102" s="59"/>
      <c r="J102" s="57"/>
    </row>
    <row r="103" spans="1:10" ht="18" x14ac:dyDescent="0.25">
      <c r="A103" s="196">
        <v>302090000</v>
      </c>
      <c r="B103" s="96"/>
      <c r="C103" s="222" t="s">
        <v>165</v>
      </c>
      <c r="D103" s="61"/>
      <c r="E103" s="61"/>
      <c r="F103" s="61"/>
      <c r="G103" s="223"/>
      <c r="H103" s="61"/>
      <c r="I103" s="59"/>
      <c r="J103" s="57"/>
    </row>
    <row r="104" spans="1:10" ht="18" x14ac:dyDescent="0.25">
      <c r="A104" s="21" t="s">
        <v>31</v>
      </c>
      <c r="B104" s="22" t="s">
        <v>140</v>
      </c>
      <c r="C104" s="218" t="s">
        <v>254</v>
      </c>
      <c r="D104" s="213">
        <v>193.26000000000204</v>
      </c>
      <c r="E104" s="213">
        <f>+F104</f>
        <v>193.26</v>
      </c>
      <c r="F104" s="213">
        <v>193.26</v>
      </c>
      <c r="G104" s="219"/>
      <c r="H104" s="43">
        <f>+D104-E104</f>
        <v>2.0463630789890885E-12</v>
      </c>
      <c r="I104" s="59"/>
      <c r="J104" s="57"/>
    </row>
    <row r="105" spans="1:10" ht="18" x14ac:dyDescent="0.25">
      <c r="A105" s="21" t="s">
        <v>255</v>
      </c>
      <c r="B105" s="22" t="s">
        <v>256</v>
      </c>
      <c r="C105" s="218" t="s">
        <v>257</v>
      </c>
      <c r="D105" s="213">
        <v>575.07999999999993</v>
      </c>
      <c r="E105" s="213">
        <f t="shared" ref="E105:E109" si="21">+F105</f>
        <v>0</v>
      </c>
      <c r="F105" s="213"/>
      <c r="G105" s="219"/>
      <c r="H105" s="43">
        <f t="shared" ref="H105:H109" si="22">+D105-E105</f>
        <v>575.07999999999993</v>
      </c>
      <c r="I105" s="59"/>
      <c r="J105" s="57"/>
    </row>
    <row r="106" spans="1:10" ht="18" x14ac:dyDescent="0.25">
      <c r="A106" s="21" t="s">
        <v>47</v>
      </c>
      <c r="B106" s="26" t="s">
        <v>258</v>
      </c>
      <c r="C106" s="218" t="s">
        <v>48</v>
      </c>
      <c r="D106" s="224">
        <v>30138</v>
      </c>
      <c r="E106" s="213">
        <f t="shared" si="21"/>
        <v>0</v>
      </c>
      <c r="F106" s="213"/>
      <c r="G106" s="219"/>
      <c r="H106" s="43">
        <f t="shared" si="22"/>
        <v>30138</v>
      </c>
      <c r="I106" s="59"/>
      <c r="J106" s="57"/>
    </row>
    <row r="107" spans="1:10" ht="18" x14ac:dyDescent="0.25">
      <c r="A107" s="21" t="s">
        <v>35</v>
      </c>
      <c r="B107" s="26" t="s">
        <v>258</v>
      </c>
      <c r="C107" s="218" t="s">
        <v>36</v>
      </c>
      <c r="D107" s="224">
        <v>1159.1500000000001</v>
      </c>
      <c r="E107" s="213">
        <f t="shared" si="21"/>
        <v>0</v>
      </c>
      <c r="F107" s="213"/>
      <c r="G107" s="219"/>
      <c r="H107" s="43">
        <f t="shared" si="22"/>
        <v>1159.1500000000001</v>
      </c>
      <c r="I107" s="59"/>
      <c r="J107" s="57"/>
    </row>
    <row r="108" spans="1:10" ht="18" x14ac:dyDescent="0.25">
      <c r="A108" s="21" t="s">
        <v>47</v>
      </c>
      <c r="B108" s="26" t="s">
        <v>259</v>
      </c>
      <c r="C108" s="218" t="s">
        <v>260</v>
      </c>
      <c r="D108" s="224">
        <v>36453.899999999994</v>
      </c>
      <c r="E108" s="213">
        <f t="shared" si="21"/>
        <v>0</v>
      </c>
      <c r="F108" s="213"/>
      <c r="G108" s="219"/>
      <c r="H108" s="43">
        <f t="shared" si="22"/>
        <v>36453.899999999994</v>
      </c>
      <c r="I108" s="59"/>
      <c r="J108" s="57"/>
    </row>
    <row r="109" spans="1:10" ht="18" x14ac:dyDescent="0.25">
      <c r="A109" s="21" t="s">
        <v>47</v>
      </c>
      <c r="B109" s="26" t="s">
        <v>261</v>
      </c>
      <c r="C109" s="218" t="s">
        <v>262</v>
      </c>
      <c r="D109" s="224">
        <v>19702.260000000038</v>
      </c>
      <c r="E109" s="213">
        <f t="shared" si="21"/>
        <v>0</v>
      </c>
      <c r="F109" s="213"/>
      <c r="G109" s="219"/>
      <c r="H109" s="43">
        <f t="shared" si="22"/>
        <v>19702.260000000038</v>
      </c>
      <c r="I109" s="59"/>
      <c r="J109" s="57"/>
    </row>
    <row r="110" spans="1:10" ht="18" x14ac:dyDescent="0.25">
      <c r="A110" s="30"/>
      <c r="B110" s="118"/>
      <c r="C110" s="300" t="s">
        <v>166</v>
      </c>
      <c r="D110" s="301">
        <f>SUM(D104:D109)</f>
        <v>88221.650000000038</v>
      </c>
      <c r="E110" s="301">
        <f>SUM(E104:E109)</f>
        <v>193.26</v>
      </c>
      <c r="F110" s="301">
        <f>SUM(F104:F109)</f>
        <v>193.26</v>
      </c>
      <c r="G110" s="304">
        <f>+E110/D110</f>
        <v>2.1906187426782419E-3</v>
      </c>
      <c r="H110" s="303">
        <f>SUM(H104:H109)</f>
        <v>88028.390000000043</v>
      </c>
      <c r="I110" s="59" t="s">
        <v>82</v>
      </c>
      <c r="J110" s="57"/>
    </row>
    <row r="111" spans="1:10" ht="18" x14ac:dyDescent="0.25">
      <c r="A111" s="26"/>
      <c r="B111" s="26"/>
      <c r="C111" s="83"/>
      <c r="D111" s="76"/>
      <c r="E111" s="76"/>
      <c r="F111" s="76"/>
      <c r="G111" s="84"/>
      <c r="H111" s="76"/>
      <c r="I111" s="59"/>
      <c r="J111" s="57"/>
    </row>
    <row r="112" spans="1:10" ht="18" x14ac:dyDescent="0.25">
      <c r="A112" s="26"/>
      <c r="B112" s="26"/>
      <c r="C112" s="83"/>
      <c r="D112" s="76"/>
      <c r="E112" s="76"/>
      <c r="F112" s="227"/>
      <c r="G112" s="84"/>
      <c r="H112" s="76"/>
      <c r="I112" s="59"/>
      <c r="J112" s="57"/>
    </row>
    <row r="113" spans="1:10" ht="18" x14ac:dyDescent="0.25">
      <c r="A113" s="196">
        <v>303020000</v>
      </c>
      <c r="B113" s="96"/>
      <c r="C113" s="228"/>
      <c r="D113" s="211"/>
      <c r="E113" s="211"/>
      <c r="F113" s="76"/>
      <c r="G113" s="229"/>
      <c r="H113" s="211"/>
      <c r="I113" s="59"/>
      <c r="J113" s="57"/>
    </row>
    <row r="114" spans="1:10" ht="18" x14ac:dyDescent="0.25">
      <c r="A114" s="50" t="s">
        <v>29</v>
      </c>
      <c r="B114" s="22" t="s">
        <v>263</v>
      </c>
      <c r="C114" s="218" t="s">
        <v>264</v>
      </c>
      <c r="D114" s="213">
        <v>4306</v>
      </c>
      <c r="E114" s="213">
        <f>+F114</f>
        <v>-380</v>
      </c>
      <c r="F114" s="76">
        <v>-380</v>
      </c>
      <c r="G114" s="219"/>
      <c r="H114" s="213">
        <f>+D114-E114</f>
        <v>4686</v>
      </c>
      <c r="I114" s="59"/>
      <c r="J114" s="57"/>
    </row>
    <row r="115" spans="1:10" ht="18" x14ac:dyDescent="0.25">
      <c r="A115" s="21" t="s">
        <v>31</v>
      </c>
      <c r="B115" s="22" t="s">
        <v>131</v>
      </c>
      <c r="C115" s="218" t="s">
        <v>265</v>
      </c>
      <c r="D115" s="213">
        <v>743.7400000000016</v>
      </c>
      <c r="E115" s="213">
        <f t="shared" ref="E115:E123" si="23">+F115</f>
        <v>0</v>
      </c>
      <c r="F115" s="76"/>
      <c r="G115" s="219"/>
      <c r="H115" s="213">
        <f t="shared" ref="H115:H124" si="24">+D115-E115</f>
        <v>743.7400000000016</v>
      </c>
      <c r="I115" s="59"/>
      <c r="J115" s="57"/>
    </row>
    <row r="116" spans="1:10" ht="18" x14ac:dyDescent="0.25">
      <c r="A116" s="21" t="s">
        <v>31</v>
      </c>
      <c r="B116" s="22" t="s">
        <v>96</v>
      </c>
      <c r="C116" s="218" t="s">
        <v>266</v>
      </c>
      <c r="D116" s="213">
        <v>20675</v>
      </c>
      <c r="E116" s="213">
        <f t="shared" si="23"/>
        <v>0</v>
      </c>
      <c r="F116" s="76"/>
      <c r="G116" s="219"/>
      <c r="H116" s="213">
        <f t="shared" si="24"/>
        <v>20675</v>
      </c>
      <c r="I116" s="59"/>
      <c r="J116" s="57"/>
    </row>
    <row r="117" spans="1:10" ht="18" x14ac:dyDescent="0.25">
      <c r="A117" s="21" t="s">
        <v>31</v>
      </c>
      <c r="B117" s="22" t="s">
        <v>267</v>
      </c>
      <c r="C117" s="218" t="s">
        <v>268</v>
      </c>
      <c r="D117" s="213">
        <v>8356.1199999999953</v>
      </c>
      <c r="E117" s="213">
        <f t="shared" si="23"/>
        <v>0</v>
      </c>
      <c r="F117" s="76"/>
      <c r="G117" s="219"/>
      <c r="H117" s="213">
        <f t="shared" si="24"/>
        <v>8356.1199999999953</v>
      </c>
      <c r="I117" s="59"/>
      <c r="J117" s="57"/>
    </row>
    <row r="118" spans="1:10" ht="18" x14ac:dyDescent="0.25">
      <c r="A118" s="21" t="s">
        <v>31</v>
      </c>
      <c r="B118" s="22" t="s">
        <v>269</v>
      </c>
      <c r="C118" s="218" t="s">
        <v>270</v>
      </c>
      <c r="D118" s="213">
        <v>4387.4199999999983</v>
      </c>
      <c r="E118" s="213">
        <f t="shared" si="23"/>
        <v>-560</v>
      </c>
      <c r="F118" s="76">
        <v>-560</v>
      </c>
      <c r="G118" s="219"/>
      <c r="H118" s="213">
        <f t="shared" si="24"/>
        <v>4947.4199999999983</v>
      </c>
      <c r="I118" s="59"/>
      <c r="J118" s="57"/>
    </row>
    <row r="119" spans="1:10" ht="18" x14ac:dyDescent="0.25">
      <c r="A119" s="21" t="s">
        <v>31</v>
      </c>
      <c r="B119" s="22" t="s">
        <v>271</v>
      </c>
      <c r="C119" s="218" t="s">
        <v>272</v>
      </c>
      <c r="D119" s="213">
        <v>-200</v>
      </c>
      <c r="E119" s="213">
        <f t="shared" si="23"/>
        <v>0</v>
      </c>
      <c r="F119" s="76"/>
      <c r="G119" s="219"/>
      <c r="H119" s="213">
        <f t="shared" si="24"/>
        <v>-200</v>
      </c>
      <c r="I119" s="59"/>
      <c r="J119" s="57"/>
    </row>
    <row r="120" spans="1:10" ht="18" x14ac:dyDescent="0.25">
      <c r="A120" s="21" t="s">
        <v>31</v>
      </c>
      <c r="B120" s="22" t="s">
        <v>271</v>
      </c>
      <c r="C120" s="218" t="s">
        <v>273</v>
      </c>
      <c r="D120" s="213">
        <v>13765.75</v>
      </c>
      <c r="E120" s="213">
        <f t="shared" si="23"/>
        <v>7336.26</v>
      </c>
      <c r="F120" s="76">
        <f>7436.26-100</f>
        <v>7336.26</v>
      </c>
      <c r="G120" s="219"/>
      <c r="H120" s="213">
        <f t="shared" si="24"/>
        <v>6429.49</v>
      </c>
      <c r="I120" s="59"/>
      <c r="J120" s="57"/>
    </row>
    <row r="121" spans="1:10" ht="18" x14ac:dyDescent="0.25">
      <c r="A121" s="21" t="s">
        <v>31</v>
      </c>
      <c r="B121" s="22" t="s">
        <v>271</v>
      </c>
      <c r="C121" s="218" t="s">
        <v>274</v>
      </c>
      <c r="D121" s="213">
        <v>100</v>
      </c>
      <c r="E121" s="213">
        <f t="shared" si="23"/>
        <v>100</v>
      </c>
      <c r="F121" s="76">
        <v>100</v>
      </c>
      <c r="G121" s="219"/>
      <c r="H121" s="213">
        <f t="shared" si="24"/>
        <v>0</v>
      </c>
      <c r="I121" s="59"/>
      <c r="J121" s="57"/>
    </row>
    <row r="122" spans="1:10" ht="18" x14ac:dyDescent="0.25">
      <c r="A122" s="21" t="s">
        <v>31</v>
      </c>
      <c r="B122" s="22" t="s">
        <v>275</v>
      </c>
      <c r="C122" s="218" t="s">
        <v>276</v>
      </c>
      <c r="D122" s="213">
        <v>6564.9199999999983</v>
      </c>
      <c r="E122" s="213">
        <f t="shared" si="23"/>
        <v>0</v>
      </c>
      <c r="F122" s="76"/>
      <c r="G122" s="219"/>
      <c r="H122" s="213">
        <f>+D122-E122</f>
        <v>6564.9199999999983</v>
      </c>
      <c r="I122" s="59"/>
      <c r="J122" s="57"/>
    </row>
    <row r="123" spans="1:10" ht="18" x14ac:dyDescent="0.25">
      <c r="A123" s="21" t="s">
        <v>43</v>
      </c>
      <c r="B123" s="22" t="s">
        <v>209</v>
      </c>
      <c r="C123" s="218" t="s">
        <v>277</v>
      </c>
      <c r="D123" s="213">
        <v>26502.5</v>
      </c>
      <c r="E123" s="213">
        <f t="shared" si="23"/>
        <v>0</v>
      </c>
      <c r="F123" s="76"/>
      <c r="G123" s="219"/>
      <c r="H123" s="213">
        <f t="shared" si="24"/>
        <v>26502.5</v>
      </c>
      <c r="I123" s="59"/>
      <c r="J123" s="57"/>
    </row>
    <row r="124" spans="1:10" ht="18" x14ac:dyDescent="0.25">
      <c r="A124" s="16"/>
      <c r="B124" s="18"/>
      <c r="C124" s="230"/>
      <c r="D124" s="60"/>
      <c r="E124" s="60"/>
      <c r="F124" s="76"/>
      <c r="G124" s="231"/>
      <c r="H124" s="213">
        <f t="shared" si="24"/>
        <v>0</v>
      </c>
      <c r="I124" s="59"/>
      <c r="J124" s="57"/>
    </row>
    <row r="125" spans="1:10" ht="15.75" x14ac:dyDescent="0.25">
      <c r="A125" s="298"/>
      <c r="B125" s="299"/>
      <c r="C125" s="300" t="s">
        <v>167</v>
      </c>
      <c r="D125" s="301">
        <f>SUM(D114:D124)</f>
        <v>85201.45</v>
      </c>
      <c r="E125" s="301">
        <f>SUM(E114:E124)</f>
        <v>6496.26</v>
      </c>
      <c r="F125" s="301">
        <f>SUM(F114:F124)</f>
        <v>6496.26</v>
      </c>
      <c r="G125" s="301">
        <f>SUM(G114:G124)</f>
        <v>0</v>
      </c>
      <c r="H125" s="301">
        <f>SUM(H114:H124)</f>
        <v>78705.19</v>
      </c>
      <c r="I125" s="59" t="s">
        <v>82</v>
      </c>
      <c r="J125" s="57"/>
    </row>
    <row r="126" spans="1:10" ht="18" x14ac:dyDescent="0.25">
      <c r="A126" s="26"/>
      <c r="B126" s="26"/>
      <c r="C126" s="83"/>
      <c r="D126" s="76"/>
      <c r="E126" s="76"/>
      <c r="F126" s="76"/>
      <c r="G126" s="84"/>
      <c r="H126" s="76">
        <f t="shared" ref="H126:H127" si="25">+D126-E126</f>
        <v>0</v>
      </c>
      <c r="I126" s="59"/>
      <c r="J126" s="57"/>
    </row>
    <row r="127" spans="1:10" ht="18" x14ac:dyDescent="0.25">
      <c r="A127" s="26"/>
      <c r="B127" s="26"/>
      <c r="C127" s="83"/>
      <c r="D127" s="76"/>
      <c r="E127" s="76"/>
      <c r="F127" s="76"/>
      <c r="G127" s="84"/>
      <c r="H127" s="76">
        <f t="shared" si="25"/>
        <v>0</v>
      </c>
      <c r="I127" s="59"/>
      <c r="J127" s="57"/>
    </row>
    <row r="128" spans="1:10" ht="18" x14ac:dyDescent="0.25">
      <c r="A128" s="232">
        <v>304010000</v>
      </c>
      <c r="B128" s="185" t="s">
        <v>168</v>
      </c>
      <c r="C128" s="118"/>
      <c r="D128" s="233"/>
      <c r="E128" s="233"/>
      <c r="F128" s="233"/>
      <c r="G128" s="234"/>
      <c r="H128" s="235"/>
      <c r="I128" s="59"/>
      <c r="J128" s="57"/>
    </row>
    <row r="129" spans="1:10" ht="18" x14ac:dyDescent="0.25">
      <c r="A129" s="236"/>
      <c r="B129" s="236"/>
      <c r="C129" s="237"/>
      <c r="D129" s="213"/>
      <c r="E129" s="213"/>
      <c r="F129" s="213"/>
      <c r="G129" s="217"/>
      <c r="H129" s="213"/>
      <c r="I129" s="59"/>
      <c r="J129" s="57"/>
    </row>
    <row r="130" spans="1:10" ht="18" x14ac:dyDescent="0.25">
      <c r="A130" s="238" t="s">
        <v>85</v>
      </c>
      <c r="B130" s="238" t="s">
        <v>278</v>
      </c>
      <c r="C130" s="237" t="s">
        <v>279</v>
      </c>
      <c r="D130" s="213">
        <v>648</v>
      </c>
      <c r="E130" s="213">
        <f>+F130</f>
        <v>0</v>
      </c>
      <c r="F130" s="213"/>
      <c r="G130" s="217"/>
      <c r="H130" s="213">
        <f t="shared" ref="H130:H131" si="26">+D130-E130</f>
        <v>648</v>
      </c>
      <c r="I130" s="59"/>
      <c r="J130" s="57"/>
    </row>
    <row r="131" spans="1:10" ht="18" x14ac:dyDescent="0.25">
      <c r="A131" s="238" t="s">
        <v>51</v>
      </c>
      <c r="B131" s="238" t="s">
        <v>280</v>
      </c>
      <c r="C131" s="237" t="s">
        <v>281</v>
      </c>
      <c r="D131" s="213">
        <v>5</v>
      </c>
      <c r="E131" s="213">
        <f>+F131</f>
        <v>0</v>
      </c>
      <c r="F131" s="213"/>
      <c r="G131" s="217"/>
      <c r="H131" s="213">
        <f t="shared" si="26"/>
        <v>5</v>
      </c>
      <c r="I131" s="59"/>
      <c r="J131" s="57"/>
    </row>
    <row r="132" spans="1:10" ht="15.75" x14ac:dyDescent="0.25">
      <c r="A132" s="305"/>
      <c r="B132" s="305"/>
      <c r="C132" s="273" t="s">
        <v>169</v>
      </c>
      <c r="D132" s="306">
        <f>SUM(D130:D131)</f>
        <v>653</v>
      </c>
      <c r="E132" s="306">
        <f>SUM(E130:E131)</f>
        <v>0</v>
      </c>
      <c r="F132" s="306">
        <f>SUM(F130:F131)</f>
        <v>0</v>
      </c>
      <c r="G132" s="307">
        <f>+E132/D132</f>
        <v>0</v>
      </c>
      <c r="H132" s="306">
        <f>SUM(H130:H131)</f>
        <v>653</v>
      </c>
      <c r="I132" s="59"/>
      <c r="J132" s="57"/>
    </row>
    <row r="133" spans="1:10" ht="18" x14ac:dyDescent="0.25">
      <c r="A133" s="21"/>
      <c r="B133" s="26"/>
      <c r="C133" s="51"/>
      <c r="D133" s="213"/>
      <c r="E133" s="213"/>
      <c r="F133" s="213"/>
      <c r="G133" s="217"/>
      <c r="H133" s="213"/>
      <c r="I133" s="59"/>
      <c r="J133" s="57"/>
    </row>
    <row r="134" spans="1:10" ht="18" x14ac:dyDescent="0.25">
      <c r="A134" s="25">
        <v>414040001</v>
      </c>
      <c r="B134" s="68"/>
      <c r="C134" s="36" t="s">
        <v>170</v>
      </c>
      <c r="D134" s="213"/>
      <c r="E134" s="213"/>
      <c r="F134" s="213"/>
      <c r="G134" s="217"/>
      <c r="H134" s="213">
        <f>+D134-E134</f>
        <v>0</v>
      </c>
      <c r="I134" s="59"/>
      <c r="J134" s="57"/>
    </row>
    <row r="135" spans="1:10" ht="18" x14ac:dyDescent="0.25">
      <c r="A135" s="21" t="s">
        <v>29</v>
      </c>
      <c r="B135" s="26" t="s">
        <v>96</v>
      </c>
      <c r="C135" s="51" t="s">
        <v>282</v>
      </c>
      <c r="D135" s="213">
        <v>15680</v>
      </c>
      <c r="E135" s="213">
        <f>+F135</f>
        <v>0</v>
      </c>
      <c r="F135" s="213"/>
      <c r="G135" s="217"/>
      <c r="H135" s="213">
        <f>+D135-E135</f>
        <v>15680</v>
      </c>
      <c r="I135" s="76"/>
      <c r="J135" s="57"/>
    </row>
    <row r="136" spans="1:10" ht="18" x14ac:dyDescent="0.25">
      <c r="A136" s="21" t="s">
        <v>29</v>
      </c>
      <c r="B136" s="26" t="s">
        <v>283</v>
      </c>
      <c r="C136" s="51" t="s">
        <v>284</v>
      </c>
      <c r="D136" s="213">
        <f>3920-3802.25</f>
        <v>117.75</v>
      </c>
      <c r="E136" s="213">
        <f t="shared" ref="E136:E143" si="27">+F136</f>
        <v>0</v>
      </c>
      <c r="F136" s="213"/>
      <c r="G136" s="217"/>
      <c r="H136" s="213">
        <f t="shared" ref="H136:H143" si="28">+D136-E136</f>
        <v>117.75</v>
      </c>
      <c r="I136" s="76"/>
      <c r="J136" s="57"/>
    </row>
    <row r="137" spans="1:10" ht="18" x14ac:dyDescent="0.25">
      <c r="A137" s="21" t="s">
        <v>29</v>
      </c>
      <c r="B137" s="26" t="s">
        <v>285</v>
      </c>
      <c r="C137" s="51" t="s">
        <v>286</v>
      </c>
      <c r="D137" s="213">
        <v>50050</v>
      </c>
      <c r="E137" s="213">
        <f t="shared" si="27"/>
        <v>7500</v>
      </c>
      <c r="F137" s="213">
        <v>7500</v>
      </c>
      <c r="G137" s="217"/>
      <c r="H137" s="213">
        <f t="shared" si="28"/>
        <v>42550</v>
      </c>
      <c r="I137" s="76"/>
      <c r="J137" s="57"/>
    </row>
    <row r="138" spans="1:10" ht="18" x14ac:dyDescent="0.25">
      <c r="A138" s="21" t="s">
        <v>31</v>
      </c>
      <c r="B138" s="26" t="s">
        <v>287</v>
      </c>
      <c r="C138" s="51" t="s">
        <v>288</v>
      </c>
      <c r="D138" s="213">
        <v>2634.8000000000029</v>
      </c>
      <c r="E138" s="213">
        <f t="shared" si="27"/>
        <v>0</v>
      </c>
      <c r="F138" s="213"/>
      <c r="G138" s="217"/>
      <c r="H138" s="213">
        <f t="shared" si="28"/>
        <v>2634.8000000000029</v>
      </c>
      <c r="I138" s="76"/>
      <c r="J138" s="57"/>
    </row>
    <row r="139" spans="1:10" ht="18" x14ac:dyDescent="0.25">
      <c r="A139" s="21" t="s">
        <v>51</v>
      </c>
      <c r="B139" s="26" t="s">
        <v>287</v>
      </c>
      <c r="C139" s="51" t="s">
        <v>289</v>
      </c>
      <c r="D139" s="213">
        <v>2736</v>
      </c>
      <c r="E139" s="213">
        <f t="shared" si="27"/>
        <v>0</v>
      </c>
      <c r="F139" s="213"/>
      <c r="G139" s="217"/>
      <c r="H139" s="213">
        <f t="shared" si="28"/>
        <v>2736</v>
      </c>
      <c r="I139" s="76"/>
      <c r="J139" s="57"/>
    </row>
    <row r="140" spans="1:10" ht="18" x14ac:dyDescent="0.25">
      <c r="A140" s="21" t="s">
        <v>35</v>
      </c>
      <c r="B140" s="26"/>
      <c r="C140" s="51" t="s">
        <v>36</v>
      </c>
      <c r="D140" s="213">
        <v>2200</v>
      </c>
      <c r="E140" s="213">
        <f t="shared" si="27"/>
        <v>0</v>
      </c>
      <c r="F140" s="213"/>
      <c r="G140" s="217"/>
      <c r="H140" s="213">
        <f t="shared" si="28"/>
        <v>2200</v>
      </c>
      <c r="I140" s="76"/>
      <c r="J140" s="57"/>
    </row>
    <row r="141" spans="1:10" ht="18" x14ac:dyDescent="0.25">
      <c r="A141" s="21" t="s">
        <v>47</v>
      </c>
      <c r="B141" s="26"/>
      <c r="C141" s="51" t="s">
        <v>290</v>
      </c>
      <c r="D141" s="213">
        <v>26583.979999999981</v>
      </c>
      <c r="E141" s="213">
        <f>+F141+31351</f>
        <v>31351</v>
      </c>
      <c r="F141" s="213"/>
      <c r="G141" s="217"/>
      <c r="H141" s="213">
        <f t="shared" si="28"/>
        <v>-4767.0200000000186</v>
      </c>
      <c r="I141" s="76"/>
      <c r="J141" s="57"/>
    </row>
    <row r="142" spans="1:10" ht="18" x14ac:dyDescent="0.25">
      <c r="A142" s="21" t="s">
        <v>85</v>
      </c>
      <c r="B142" s="26"/>
      <c r="C142" s="51" t="s">
        <v>291</v>
      </c>
      <c r="D142" s="213">
        <v>35000</v>
      </c>
      <c r="E142" s="213">
        <f t="shared" si="27"/>
        <v>0</v>
      </c>
      <c r="F142" s="213"/>
      <c r="G142" s="217"/>
      <c r="H142" s="213">
        <f t="shared" si="28"/>
        <v>35000</v>
      </c>
      <c r="I142" s="76"/>
      <c r="J142" s="57"/>
    </row>
    <row r="143" spans="1:10" ht="18" x14ac:dyDescent="0.25">
      <c r="A143" s="21" t="s">
        <v>43</v>
      </c>
      <c r="B143" s="26"/>
      <c r="C143" s="51" t="s">
        <v>292</v>
      </c>
      <c r="D143" s="213">
        <v>38000</v>
      </c>
      <c r="E143" s="213">
        <f t="shared" si="27"/>
        <v>46650</v>
      </c>
      <c r="F143" s="213">
        <v>46650</v>
      </c>
      <c r="G143" s="217"/>
      <c r="H143" s="213">
        <f t="shared" si="28"/>
        <v>-8650</v>
      </c>
      <c r="I143" s="76"/>
      <c r="J143" s="57"/>
    </row>
    <row r="144" spans="1:10" ht="15.75" x14ac:dyDescent="0.25">
      <c r="A144" s="308"/>
      <c r="B144" s="309"/>
      <c r="C144" s="280" t="s">
        <v>171</v>
      </c>
      <c r="D144" s="306">
        <f>SUM(D135:D143)</f>
        <v>173002.52999999997</v>
      </c>
      <c r="E144" s="306">
        <f>SUM(E135:E143)</f>
        <v>85501</v>
      </c>
      <c r="F144" s="306">
        <f>SUM(F135:F143)</f>
        <v>54150</v>
      </c>
      <c r="G144" s="306">
        <f>SUM(G135:G143)</f>
        <v>0</v>
      </c>
      <c r="H144" s="306">
        <f>SUM(H135:H143)</f>
        <v>87501.529999999984</v>
      </c>
      <c r="I144" s="76" t="s">
        <v>82</v>
      </c>
      <c r="J144" s="57"/>
    </row>
    <row r="145" spans="1:10" ht="15.75" x14ac:dyDescent="0.25">
      <c r="A145" s="244"/>
      <c r="B145" s="245"/>
      <c r="C145" s="52"/>
      <c r="D145" s="62"/>
      <c r="E145" s="62"/>
      <c r="F145" s="62"/>
      <c r="G145" s="62"/>
      <c r="H145" s="62"/>
      <c r="I145" s="76"/>
      <c r="J145" s="57"/>
    </row>
    <row r="146" spans="1:10" ht="15.75" x14ac:dyDescent="0.25">
      <c r="A146" s="246" t="s">
        <v>293</v>
      </c>
      <c r="B146" s="247"/>
      <c r="C146" s="248"/>
      <c r="D146" s="62"/>
      <c r="E146" s="62"/>
      <c r="F146" s="62"/>
      <c r="G146" s="62"/>
      <c r="H146" s="62"/>
      <c r="I146" s="76"/>
      <c r="J146" s="57"/>
    </row>
    <row r="147" spans="1:10" ht="15.75" x14ac:dyDescent="0.25">
      <c r="A147" s="244" t="s">
        <v>294</v>
      </c>
      <c r="B147" s="245"/>
      <c r="C147" s="52"/>
      <c r="D147" s="62"/>
      <c r="E147" s="69"/>
      <c r="F147" s="62"/>
      <c r="G147" s="62"/>
      <c r="H147" s="62"/>
      <c r="I147" s="76"/>
      <c r="J147" s="57"/>
    </row>
    <row r="148" spans="1:10" ht="20.25" x14ac:dyDescent="0.3">
      <c r="A148" s="35" t="s">
        <v>295</v>
      </c>
      <c r="B148" s="51"/>
      <c r="C148" s="73"/>
      <c r="D148" s="43"/>
      <c r="E148" s="74"/>
      <c r="F148" s="43"/>
      <c r="G148" s="166"/>
      <c r="H148" s="43"/>
      <c r="I148" s="59"/>
      <c r="J148" s="57"/>
    </row>
    <row r="149" spans="1:10" ht="20.25" x14ac:dyDescent="0.3">
      <c r="A149" s="41" t="s">
        <v>296</v>
      </c>
      <c r="B149" s="42" t="s">
        <v>193</v>
      </c>
      <c r="C149" s="73" t="s">
        <v>297</v>
      </c>
      <c r="D149" s="43">
        <v>56454</v>
      </c>
      <c r="E149" s="74">
        <f>+F149+56454</f>
        <v>56454</v>
      </c>
      <c r="F149" s="43"/>
      <c r="G149" s="166"/>
      <c r="H149" s="43">
        <f>+D149-E149</f>
        <v>0</v>
      </c>
      <c r="I149" s="59" t="s">
        <v>220</v>
      </c>
      <c r="J149" s="57"/>
    </row>
    <row r="150" spans="1:10" ht="20.25" x14ac:dyDescent="0.3">
      <c r="A150" s="41" t="s">
        <v>51</v>
      </c>
      <c r="B150" s="42" t="s">
        <v>195</v>
      </c>
      <c r="C150" s="73" t="s">
        <v>298</v>
      </c>
      <c r="D150" s="43">
        <v>269663.95999999996</v>
      </c>
      <c r="E150" s="74">
        <f>+F150+150000</f>
        <v>269663.96000000002</v>
      </c>
      <c r="F150" s="43">
        <v>119663.96</v>
      </c>
      <c r="G150" s="166"/>
      <c r="H150" s="43">
        <f>+D150-E150</f>
        <v>0</v>
      </c>
      <c r="I150" s="59" t="s">
        <v>220</v>
      </c>
      <c r="J150" s="57"/>
    </row>
    <row r="151" spans="1:10" ht="15.75" x14ac:dyDescent="0.25">
      <c r="A151" s="278"/>
      <c r="B151" s="279"/>
      <c r="C151" s="309" t="s">
        <v>172</v>
      </c>
      <c r="D151" s="276">
        <f>SUM(D149:D150)</f>
        <v>326117.95999999996</v>
      </c>
      <c r="E151" s="276">
        <f t="shared" ref="E151:H151" si="29">SUM(E149:E150)</f>
        <v>326117.96000000002</v>
      </c>
      <c r="F151" s="276">
        <f t="shared" si="29"/>
        <v>119663.96</v>
      </c>
      <c r="G151" s="274">
        <f t="shared" si="29"/>
        <v>0</v>
      </c>
      <c r="H151" s="276">
        <f t="shared" si="29"/>
        <v>0</v>
      </c>
      <c r="I151" s="59"/>
      <c r="J151" s="57"/>
    </row>
    <row r="152" spans="1:10" ht="15.75" x14ac:dyDescent="0.25">
      <c r="A152" s="244"/>
      <c r="B152" s="245"/>
      <c r="C152" s="52"/>
      <c r="D152" s="62"/>
      <c r="E152" s="62"/>
      <c r="F152" s="62"/>
      <c r="G152" s="62"/>
      <c r="H152" s="62"/>
      <c r="I152" s="59"/>
      <c r="J152" s="57"/>
    </row>
    <row r="153" spans="1:10" ht="15.75" x14ac:dyDescent="0.25">
      <c r="A153" s="244" t="s">
        <v>299</v>
      </c>
      <c r="B153" s="245"/>
      <c r="C153" s="52"/>
      <c r="D153" s="62"/>
      <c r="E153" s="62"/>
      <c r="F153" s="62"/>
      <c r="G153" s="62"/>
      <c r="H153" s="62"/>
      <c r="I153" s="59"/>
      <c r="J153" s="57"/>
    </row>
    <row r="154" spans="1:10" ht="18" x14ac:dyDescent="0.25">
      <c r="A154" s="249" t="s">
        <v>300</v>
      </c>
      <c r="B154" s="245"/>
      <c r="C154" s="250" t="s">
        <v>301</v>
      </c>
      <c r="D154" s="74"/>
      <c r="E154" s="43"/>
      <c r="F154" s="74"/>
      <c r="G154" s="131"/>
      <c r="H154" s="29"/>
      <c r="I154" s="59"/>
      <c r="J154" s="57"/>
    </row>
    <row r="155" spans="1:10" ht="18" x14ac:dyDescent="0.25">
      <c r="A155" s="249" t="s">
        <v>302</v>
      </c>
      <c r="B155" s="73" t="s">
        <v>303</v>
      </c>
      <c r="C155" s="251"/>
      <c r="D155" s="74"/>
      <c r="E155" s="43"/>
      <c r="F155" s="74"/>
      <c r="G155" s="131"/>
      <c r="H155" s="29"/>
      <c r="I155" s="59"/>
      <c r="J155" s="57"/>
    </row>
    <row r="156" spans="1:10" ht="18" x14ac:dyDescent="0.25">
      <c r="A156" s="252"/>
      <c r="B156" s="73" t="s">
        <v>304</v>
      </c>
      <c r="C156" s="251"/>
      <c r="D156" s="74"/>
      <c r="E156" s="43"/>
      <c r="F156" s="74"/>
      <c r="G156" s="131"/>
      <c r="H156" s="29"/>
      <c r="I156" s="59"/>
      <c r="J156" s="57"/>
    </row>
    <row r="157" spans="1:10" ht="18" x14ac:dyDescent="0.25">
      <c r="A157" s="50" t="s">
        <v>296</v>
      </c>
      <c r="B157" s="42" t="s">
        <v>83</v>
      </c>
      <c r="C157" s="22" t="s">
        <v>305</v>
      </c>
      <c r="D157" s="74">
        <v>154.80000000000001</v>
      </c>
      <c r="E157" s="43">
        <f>+F157</f>
        <v>0</v>
      </c>
      <c r="F157" s="74"/>
      <c r="G157" s="131"/>
      <c r="H157" s="29">
        <f t="shared" ref="H157" si="30">+D157-E157</f>
        <v>154.80000000000001</v>
      </c>
      <c r="I157" s="59" t="s">
        <v>82</v>
      </c>
      <c r="J157" s="57"/>
    </row>
    <row r="158" spans="1:10" ht="15.75" x14ac:dyDescent="0.25">
      <c r="A158" s="310"/>
      <c r="B158" s="279"/>
      <c r="C158" s="309" t="s">
        <v>173</v>
      </c>
      <c r="D158" s="281">
        <f>SUM(D157:D157)</f>
        <v>154.80000000000001</v>
      </c>
      <c r="E158" s="281">
        <f>SUM(E157:E157)</f>
        <v>0</v>
      </c>
      <c r="F158" s="281">
        <f>SUM(F157:F157)</f>
        <v>0</v>
      </c>
      <c r="G158" s="281">
        <f>SUM(G157:G157)</f>
        <v>0</v>
      </c>
      <c r="H158" s="283">
        <f>SUM(H157:H157)</f>
        <v>154.80000000000001</v>
      </c>
      <c r="I158" s="59"/>
      <c r="J158" s="57"/>
    </row>
    <row r="159" spans="1:10" ht="15.75" x14ac:dyDescent="0.25">
      <c r="A159" s="244"/>
      <c r="B159" s="245"/>
      <c r="C159" s="52"/>
      <c r="D159" s="62"/>
      <c r="E159" s="62"/>
      <c r="F159" s="62"/>
      <c r="G159" s="62"/>
      <c r="H159" s="62"/>
      <c r="I159" s="59"/>
      <c r="J159" s="57"/>
    </row>
    <row r="160" spans="1:10" ht="15.75" x14ac:dyDescent="0.25">
      <c r="A160" s="254"/>
      <c r="B160" s="254"/>
      <c r="C160" s="255" t="s">
        <v>174</v>
      </c>
      <c r="D160" s="256">
        <f>+D158+D151+D144+D132+D125+D110+D101+D98+D93+D63+D57+D50+D45+D35+D30+D22</f>
        <v>31955010.630000003</v>
      </c>
      <c r="E160" s="256">
        <f>+E144+E132+E125+E110+E101+E98+E93+E63+E57+E50+E45+E35+E30+E22+E151+E158</f>
        <v>13166729.209999999</v>
      </c>
      <c r="F160" s="256">
        <f>+F144+F132+F125+F110+F101+F98+F93+F63+F57+F50+F45+F35+F30+F22+F151+F158</f>
        <v>12000785.529999999</v>
      </c>
      <c r="G160" s="256">
        <f>+G144+G132+G125+G110+G101+G98+G93+G63+G57+G50+G45+G35+G30+G22+G151+G158</f>
        <v>1.5321872136880761</v>
      </c>
      <c r="H160" s="256">
        <f>+H144+H132+H125+H110+H101+H98+H93+H63+H57+H50+H45+H35+H30+H22+H151+H158</f>
        <v>18788281.420000002</v>
      </c>
      <c r="I160" s="59"/>
      <c r="J160" s="57"/>
    </row>
    <row r="161" spans="1:10" ht="18" x14ac:dyDescent="0.25">
      <c r="A161" s="21"/>
      <c r="B161" s="26"/>
      <c r="C161" s="13"/>
      <c r="D161" s="213"/>
      <c r="E161" s="213"/>
      <c r="F161" s="213"/>
      <c r="G161" s="217"/>
      <c r="H161" s="213"/>
      <c r="I161" s="59"/>
      <c r="J161" s="57"/>
    </row>
    <row r="162" spans="1:10" ht="18" x14ac:dyDescent="0.25">
      <c r="A162" s="257" t="s">
        <v>175</v>
      </c>
      <c r="B162" s="26"/>
      <c r="C162" s="13"/>
      <c r="D162" s="213"/>
      <c r="E162" s="213"/>
      <c r="F162" s="213"/>
      <c r="G162" s="217"/>
      <c r="H162" s="213"/>
      <c r="I162" s="59"/>
      <c r="J162" s="57"/>
    </row>
    <row r="163" spans="1:10" ht="18" x14ac:dyDescent="0.25">
      <c r="A163" s="258">
        <v>20001000</v>
      </c>
      <c r="B163" s="36" t="s">
        <v>176</v>
      </c>
      <c r="C163" s="13"/>
      <c r="D163" s="213"/>
      <c r="E163" s="213"/>
      <c r="F163" s="213"/>
      <c r="G163" s="217"/>
      <c r="H163" s="213"/>
      <c r="I163" s="59"/>
      <c r="J163" s="57"/>
    </row>
    <row r="164" spans="1:10" ht="18" x14ac:dyDescent="0.25">
      <c r="A164" s="21" t="s">
        <v>306</v>
      </c>
      <c r="B164" s="26" t="s">
        <v>103</v>
      </c>
      <c r="C164" s="51" t="s">
        <v>307</v>
      </c>
      <c r="D164" s="213">
        <v>15</v>
      </c>
      <c r="E164" s="213">
        <f>+F164</f>
        <v>0</v>
      </c>
      <c r="F164" s="213"/>
      <c r="G164" s="217"/>
      <c r="H164" s="213">
        <f>+D164-E164</f>
        <v>15</v>
      </c>
      <c r="I164" s="59"/>
      <c r="J164" s="57"/>
    </row>
    <row r="165" spans="1:10" ht="15.75" x14ac:dyDescent="0.25">
      <c r="A165" s="254"/>
      <c r="B165" s="259"/>
      <c r="C165" s="260" t="s">
        <v>177</v>
      </c>
      <c r="D165" s="256">
        <f>+D164</f>
        <v>15</v>
      </c>
      <c r="E165" s="256">
        <f t="shared" ref="E165:H165" si="31">+E164</f>
        <v>0</v>
      </c>
      <c r="F165" s="256">
        <f t="shared" si="31"/>
        <v>0</v>
      </c>
      <c r="G165" s="261">
        <f>+E165/D165</f>
        <v>0</v>
      </c>
      <c r="H165" s="256">
        <f t="shared" si="31"/>
        <v>15</v>
      </c>
      <c r="I165" s="59"/>
      <c r="J165" s="57"/>
    </row>
    <row r="166" spans="1:10" ht="18" x14ac:dyDescent="0.25">
      <c r="A166" s="21"/>
      <c r="B166" s="26"/>
      <c r="C166" s="13"/>
      <c r="D166" s="213"/>
      <c r="E166" s="213"/>
      <c r="F166" s="213"/>
      <c r="G166" s="217"/>
      <c r="H166" s="213"/>
      <c r="I166" s="59"/>
      <c r="J166" s="57"/>
    </row>
    <row r="167" spans="1:10" ht="18" x14ac:dyDescent="0.25">
      <c r="A167" s="25" t="s">
        <v>71</v>
      </c>
      <c r="B167" s="68"/>
      <c r="C167" s="26"/>
      <c r="D167" s="43"/>
      <c r="E167" s="43"/>
      <c r="F167" s="43"/>
      <c r="G167" s="58"/>
      <c r="H167" s="43"/>
      <c r="I167" s="59"/>
      <c r="J167" s="57"/>
    </row>
    <row r="168" spans="1:10" ht="15.75" x14ac:dyDescent="0.25">
      <c r="A168" s="21"/>
      <c r="B168" s="26"/>
      <c r="C168" s="26" t="s">
        <v>59</v>
      </c>
      <c r="D168" s="60">
        <f>+D13</f>
        <v>0</v>
      </c>
      <c r="E168" s="60">
        <f>+E13</f>
        <v>0</v>
      </c>
      <c r="F168" s="60">
        <f>+F13</f>
        <v>0</v>
      </c>
      <c r="G168" s="213"/>
      <c r="H168" s="60">
        <f>+H13</f>
        <v>0</v>
      </c>
      <c r="I168" s="59"/>
      <c r="J168" s="57"/>
    </row>
    <row r="169" spans="1:10" ht="15.75" x14ac:dyDescent="0.25">
      <c r="A169" s="21"/>
      <c r="B169" s="26"/>
      <c r="C169" s="27" t="s">
        <v>60</v>
      </c>
      <c r="D169" s="61">
        <f>+D168</f>
        <v>0</v>
      </c>
      <c r="E169" s="61">
        <f>+E168</f>
        <v>0</v>
      </c>
      <c r="F169" s="262">
        <f>+F168</f>
        <v>0</v>
      </c>
      <c r="G169" s="263" t="e">
        <f>+E169/D169</f>
        <v>#DIV/0!</v>
      </c>
      <c r="H169" s="264">
        <f>+H168</f>
        <v>0</v>
      </c>
      <c r="I169" s="59"/>
      <c r="J169" s="57"/>
    </row>
    <row r="170" spans="1:10" ht="15.75" x14ac:dyDescent="0.25">
      <c r="A170" s="21"/>
      <c r="B170" s="26"/>
      <c r="C170" s="27" t="s">
        <v>61</v>
      </c>
      <c r="D170" s="62">
        <f>+D160</f>
        <v>31955010.630000003</v>
      </c>
      <c r="E170" s="62">
        <f t="shared" ref="E170:H170" si="32">+E160</f>
        <v>13166729.209999999</v>
      </c>
      <c r="F170" s="62">
        <f t="shared" si="32"/>
        <v>12000785.529999999</v>
      </c>
      <c r="G170" s="62">
        <f t="shared" si="32"/>
        <v>1.5321872136880761</v>
      </c>
      <c r="H170" s="62">
        <f t="shared" si="32"/>
        <v>18788281.420000002</v>
      </c>
      <c r="I170" s="59"/>
      <c r="J170" s="57"/>
    </row>
    <row r="171" spans="1:10" ht="15.75" x14ac:dyDescent="0.25">
      <c r="A171" s="21"/>
      <c r="B171" s="26"/>
      <c r="C171" s="27" t="s">
        <v>62</v>
      </c>
      <c r="D171" s="63">
        <f>+D165</f>
        <v>15</v>
      </c>
      <c r="E171" s="63">
        <f t="shared" ref="E171:H171" si="33">+E165</f>
        <v>0</v>
      </c>
      <c r="F171" s="265">
        <f t="shared" si="33"/>
        <v>0</v>
      </c>
      <c r="G171" s="266">
        <f t="shared" ref="G171" si="34">+E171/D171</f>
        <v>0</v>
      </c>
      <c r="H171" s="267">
        <f t="shared" si="33"/>
        <v>15</v>
      </c>
      <c r="I171" s="59"/>
      <c r="J171" s="57"/>
    </row>
    <row r="172" spans="1:10" ht="15.75" x14ac:dyDescent="0.25">
      <c r="A172" s="64" t="s">
        <v>63</v>
      </c>
      <c r="B172" s="65"/>
      <c r="C172" s="66"/>
      <c r="D172" s="67">
        <f>SUM(D169:D171)</f>
        <v>31955025.630000003</v>
      </c>
      <c r="E172" s="67">
        <f>SUM(E169:E171)</f>
        <v>13166729.209999999</v>
      </c>
      <c r="F172" s="67">
        <f>SUM(F169:F171)</f>
        <v>12000785.529999999</v>
      </c>
      <c r="G172" s="268">
        <f>+E172/D172</f>
        <v>0.41203938818433666</v>
      </c>
      <c r="H172" s="67">
        <f>SUM(H169:H171)</f>
        <v>18788296.420000002</v>
      </c>
      <c r="I172" s="59"/>
      <c r="J172" s="57"/>
    </row>
    <row r="173" spans="1:10" ht="15.75" x14ac:dyDescent="0.25">
      <c r="A173" s="68"/>
      <c r="B173" s="68"/>
      <c r="C173" s="68"/>
      <c r="D173" s="69"/>
      <c r="E173" s="69"/>
      <c r="F173" s="69"/>
      <c r="G173" s="269"/>
      <c r="H173" s="69"/>
      <c r="I173" s="59"/>
      <c r="J173" s="57"/>
    </row>
    <row r="174" spans="1:10" ht="15.75" x14ac:dyDescent="0.25">
      <c r="A174" s="68"/>
      <c r="B174" s="68"/>
      <c r="C174" s="68"/>
      <c r="D174" s="69"/>
      <c r="E174" s="69"/>
      <c r="F174" s="69"/>
      <c r="G174" s="269"/>
      <c r="H174" s="69"/>
      <c r="I174" s="59"/>
      <c r="J174" s="57"/>
    </row>
    <row r="175" spans="1:10" ht="15.75" x14ac:dyDescent="0.25">
      <c r="A175" s="68"/>
      <c r="B175" s="68"/>
      <c r="C175" s="68"/>
      <c r="D175" s="69"/>
      <c r="E175" s="69"/>
      <c r="F175" s="69"/>
      <c r="G175" s="269"/>
      <c r="H175" s="69"/>
      <c r="I175" s="59"/>
      <c r="J175" s="57"/>
    </row>
    <row r="176" spans="1:10" ht="15.75" x14ac:dyDescent="0.25">
      <c r="A176" s="68"/>
      <c r="B176" s="68"/>
      <c r="C176" s="68"/>
      <c r="D176" s="69"/>
      <c r="E176" s="69"/>
      <c r="F176" s="69"/>
      <c r="G176" s="269"/>
      <c r="H176" s="69"/>
      <c r="I176" s="59"/>
      <c r="J176" s="57"/>
    </row>
    <row r="177" spans="1:10" ht="15.75" x14ac:dyDescent="0.25">
      <c r="A177" s="68"/>
      <c r="B177" s="68"/>
      <c r="C177" s="68"/>
      <c r="D177" s="69"/>
      <c r="E177" s="69"/>
      <c r="F177" s="69"/>
      <c r="G177" s="269"/>
      <c r="H177" s="69"/>
      <c r="I177" s="59"/>
      <c r="J177" s="57"/>
    </row>
    <row r="178" spans="1:10" ht="15.75" x14ac:dyDescent="0.25">
      <c r="A178" s="68"/>
      <c r="B178" s="68"/>
      <c r="C178" s="68"/>
      <c r="D178" s="69"/>
      <c r="E178" s="69"/>
      <c r="F178" s="69"/>
      <c r="G178" s="269"/>
      <c r="H178" s="69"/>
      <c r="I178" s="59"/>
      <c r="J178" s="57"/>
    </row>
    <row r="179" spans="1:10" ht="15.75" x14ac:dyDescent="0.25">
      <c r="A179" s="68"/>
      <c r="B179" s="68"/>
      <c r="C179" s="68"/>
      <c r="D179" s="69"/>
      <c r="E179" s="69"/>
      <c r="F179" s="69"/>
      <c r="G179" s="269"/>
      <c r="H179" s="69"/>
      <c r="I179" s="59"/>
      <c r="J179" s="57"/>
    </row>
    <row r="180" spans="1:10" ht="15.75" x14ac:dyDescent="0.25">
      <c r="A180" s="68"/>
      <c r="B180" s="68"/>
      <c r="C180" s="68"/>
      <c r="D180" s="69"/>
      <c r="E180" s="69"/>
      <c r="F180" s="69"/>
      <c r="G180" s="269"/>
      <c r="H180" s="69"/>
      <c r="I180" s="59"/>
      <c r="J180" s="57"/>
    </row>
    <row r="181" spans="1:10" ht="15.75" x14ac:dyDescent="0.25">
      <c r="A181" s="68"/>
      <c r="B181" s="68"/>
      <c r="C181" s="68"/>
      <c r="D181" s="69"/>
      <c r="E181" s="69"/>
      <c r="F181" s="69"/>
      <c r="G181" s="269"/>
      <c r="H181" s="69"/>
      <c r="I181" s="59"/>
      <c r="J181" s="57"/>
    </row>
    <row r="182" spans="1:10" ht="15.75" x14ac:dyDescent="0.25">
      <c r="A182" s="68"/>
      <c r="B182" s="68"/>
      <c r="C182" s="68"/>
      <c r="D182" s="69"/>
      <c r="E182" s="69"/>
      <c r="F182" s="69"/>
      <c r="G182" s="269"/>
      <c r="H182" s="69"/>
      <c r="I182" s="59"/>
      <c r="J182" s="57"/>
    </row>
    <row r="183" spans="1:10" ht="15.75" x14ac:dyDescent="0.25">
      <c r="A183" s="68"/>
      <c r="B183" s="68"/>
      <c r="C183" s="68"/>
      <c r="D183" s="69"/>
      <c r="E183" s="69"/>
      <c r="F183" s="69"/>
      <c r="G183" s="269"/>
      <c r="H183" s="69"/>
      <c r="I183" s="59"/>
      <c r="J183" s="57"/>
    </row>
    <row r="184" spans="1:10" ht="15.75" x14ac:dyDescent="0.25">
      <c r="A184" s="70" t="s">
        <v>64</v>
      </c>
      <c r="B184" s="70"/>
      <c r="C184" s="70"/>
      <c r="D184" s="71" t="s">
        <v>65</v>
      </c>
      <c r="E184" s="71"/>
      <c r="F184" s="71" t="s">
        <v>66</v>
      </c>
      <c r="G184" s="71"/>
      <c r="H184" s="71"/>
      <c r="I184" s="59"/>
      <c r="J184" s="57"/>
    </row>
    <row r="185" spans="1:10" ht="15.75" x14ac:dyDescent="0.25">
      <c r="A185" s="70"/>
      <c r="B185" s="70"/>
      <c r="C185" s="70" t="s">
        <v>67</v>
      </c>
      <c r="D185" s="72" t="s">
        <v>68</v>
      </c>
      <c r="E185" s="72"/>
      <c r="F185" s="72"/>
      <c r="G185" s="72"/>
      <c r="H185" s="72"/>
      <c r="I185" s="59"/>
      <c r="J185" s="57"/>
    </row>
    <row r="186" spans="1:10" ht="15.75" x14ac:dyDescent="0.25">
      <c r="A186" s="70"/>
      <c r="B186" s="70"/>
      <c r="C186" s="70" t="s">
        <v>69</v>
      </c>
      <c r="D186" s="72" t="s">
        <v>70</v>
      </c>
      <c r="E186" s="72"/>
      <c r="F186" s="72"/>
      <c r="G186" s="72"/>
      <c r="H186" s="72"/>
      <c r="I186" s="59"/>
      <c r="J186" s="57"/>
    </row>
    <row r="187" spans="1:10" ht="18" x14ac:dyDescent="0.25">
      <c r="A187" s="26"/>
      <c r="B187" s="26"/>
      <c r="C187" s="83"/>
      <c r="D187" s="76"/>
      <c r="E187" s="76"/>
      <c r="F187" s="76"/>
      <c r="G187" s="84"/>
      <c r="H187" s="76"/>
      <c r="I187" s="59"/>
      <c r="J187" s="57"/>
    </row>
    <row r="188" spans="1:10" ht="18" x14ac:dyDescent="0.25">
      <c r="A188" s="26"/>
      <c r="B188" s="26"/>
      <c r="C188" s="83"/>
      <c r="D188" s="76"/>
      <c r="E188" s="76"/>
      <c r="F188" s="76"/>
      <c r="G188" s="84"/>
      <c r="H188" s="76"/>
      <c r="I188" s="59"/>
      <c r="J188" s="57"/>
    </row>
    <row r="189" spans="1:10" ht="18" x14ac:dyDescent="0.25">
      <c r="A189" s="26"/>
      <c r="B189" s="26"/>
      <c r="C189" s="83"/>
      <c r="D189" s="76"/>
      <c r="E189" s="76"/>
      <c r="F189" s="76"/>
      <c r="G189" s="84"/>
      <c r="H189" s="76"/>
      <c r="I189" s="59"/>
      <c r="J189" s="57"/>
    </row>
    <row r="190" spans="1:10" ht="18" x14ac:dyDescent="0.25">
      <c r="A190" s="26"/>
      <c r="B190" s="26"/>
      <c r="C190" s="83"/>
      <c r="D190" s="76"/>
      <c r="E190" s="76"/>
      <c r="F190" s="76"/>
      <c r="G190" s="84"/>
      <c r="H190" s="76"/>
      <c r="I190" s="59"/>
      <c r="J190" s="57"/>
    </row>
    <row r="191" spans="1:10" ht="18" x14ac:dyDescent="0.25">
      <c r="A191" s="26"/>
      <c r="B191" s="26"/>
      <c r="C191" s="83"/>
      <c r="D191" s="76"/>
      <c r="E191" s="76"/>
      <c r="F191" s="76"/>
      <c r="G191" s="84"/>
      <c r="H191" s="76"/>
      <c r="I191" s="59"/>
      <c r="J191" s="57"/>
    </row>
    <row r="192" spans="1:10" ht="18" x14ac:dyDescent="0.25">
      <c r="A192" s="26"/>
      <c r="B192" s="26"/>
      <c r="C192" s="83"/>
      <c r="D192" s="76"/>
      <c r="E192" s="76"/>
      <c r="F192" s="76"/>
      <c r="G192" s="84"/>
      <c r="H192" s="76"/>
      <c r="I192" s="59"/>
      <c r="J192" s="57"/>
    </row>
    <row r="193" spans="1:10" ht="18" x14ac:dyDescent="0.25">
      <c r="A193" s="26"/>
      <c r="B193" s="26"/>
      <c r="C193" s="83"/>
      <c r="D193" s="76"/>
      <c r="E193" s="76"/>
      <c r="F193" s="76"/>
      <c r="G193" s="84"/>
      <c r="H193" s="76"/>
      <c r="I193" s="59"/>
      <c r="J193" s="57"/>
    </row>
    <row r="194" spans="1:10" ht="18" x14ac:dyDescent="0.25">
      <c r="A194" s="26"/>
      <c r="B194" s="26"/>
      <c r="C194" s="83"/>
      <c r="D194" s="76"/>
      <c r="E194" s="76"/>
      <c r="F194" s="76"/>
      <c r="G194" s="84"/>
      <c r="H194" s="76"/>
      <c r="I194" s="59"/>
      <c r="J194" s="57"/>
    </row>
    <row r="195" spans="1:10" ht="18" x14ac:dyDescent="0.25">
      <c r="A195" s="26"/>
      <c r="B195" s="26"/>
      <c r="C195" s="83"/>
      <c r="D195" s="76"/>
      <c r="E195" s="76"/>
      <c r="F195" s="76"/>
      <c r="G195" s="84"/>
      <c r="H195" s="76"/>
      <c r="I195" s="59"/>
      <c r="J195" s="57"/>
    </row>
    <row r="196" spans="1:10" ht="18" x14ac:dyDescent="0.25">
      <c r="A196" s="26"/>
      <c r="B196" s="26"/>
      <c r="C196" s="83"/>
      <c r="D196" s="76"/>
      <c r="E196" s="76"/>
      <c r="F196" s="76"/>
      <c r="G196" s="84"/>
      <c r="H196" s="76"/>
      <c r="I196" s="59"/>
      <c r="J196" s="57"/>
    </row>
    <row r="197" spans="1:10" ht="18" x14ac:dyDescent="0.25">
      <c r="A197" s="26"/>
      <c r="B197" s="26"/>
      <c r="C197" s="83"/>
      <c r="D197" s="76"/>
      <c r="E197" s="76"/>
      <c r="F197" s="76"/>
      <c r="G197" s="84"/>
      <c r="H197" s="76"/>
      <c r="I197" s="59"/>
      <c r="J197" s="57"/>
    </row>
    <row r="198" spans="1:10" ht="18" x14ac:dyDescent="0.25">
      <c r="A198" s="26"/>
      <c r="B198" s="26"/>
      <c r="C198" s="83"/>
      <c r="D198" s="76"/>
      <c r="E198" s="76"/>
      <c r="F198" s="76"/>
      <c r="G198" s="84"/>
      <c r="H198" s="76"/>
      <c r="I198" s="59"/>
      <c r="J198" s="57"/>
    </row>
    <row r="199" spans="1:10" ht="18" x14ac:dyDescent="0.25">
      <c r="A199" s="26"/>
      <c r="B199" s="26"/>
      <c r="C199" s="83"/>
      <c r="D199" s="76"/>
      <c r="E199" s="76"/>
      <c r="F199" s="76"/>
      <c r="G199" s="84"/>
      <c r="H199" s="76">
        <f>+D199-E199</f>
        <v>0</v>
      </c>
      <c r="I199" s="59"/>
      <c r="J199" s="57"/>
    </row>
    <row r="200" spans="1:10" ht="18" x14ac:dyDescent="0.25">
      <c r="A200" s="26"/>
      <c r="B200" s="26"/>
      <c r="C200" s="51"/>
      <c r="D200" s="76"/>
      <c r="E200" s="76"/>
      <c r="F200" s="76"/>
      <c r="G200" s="84"/>
      <c r="H200" s="76">
        <f>+D200-E200</f>
        <v>0</v>
      </c>
      <c r="I200" s="59"/>
      <c r="J200" s="57"/>
    </row>
    <row r="201" spans="1:10" ht="18" x14ac:dyDescent="0.25">
      <c r="A201" s="26"/>
      <c r="B201" s="26"/>
      <c r="C201" s="51"/>
      <c r="D201" s="76"/>
      <c r="E201" s="76"/>
      <c r="F201" s="76"/>
      <c r="G201" s="85"/>
      <c r="H201" s="76"/>
      <c r="I201" s="59"/>
      <c r="J201" s="57"/>
    </row>
    <row r="202" spans="1:10" ht="15.75" x14ac:dyDescent="0.25">
      <c r="I202" s="59"/>
    </row>
    <row r="203" spans="1:10" ht="15.75" x14ac:dyDescent="0.25">
      <c r="I203" s="59"/>
    </row>
    <row r="204" spans="1:10" ht="15.75" x14ac:dyDescent="0.25">
      <c r="I204" s="59"/>
    </row>
    <row r="205" spans="1:10" ht="15.75" x14ac:dyDescent="0.25">
      <c r="I205" s="59"/>
    </row>
    <row r="206" spans="1:10" ht="15.75" x14ac:dyDescent="0.25">
      <c r="I206" s="59"/>
    </row>
    <row r="207" spans="1:10" ht="15.75" x14ac:dyDescent="0.25">
      <c r="I207" s="59"/>
    </row>
    <row r="208" spans="1:10" ht="15.75" x14ac:dyDescent="0.25">
      <c r="I208" s="59"/>
    </row>
    <row r="209" spans="1:9" ht="15.75" x14ac:dyDescent="0.25">
      <c r="I209" s="59"/>
    </row>
    <row r="210" spans="1:9" ht="15.75" x14ac:dyDescent="0.25">
      <c r="I210" s="59"/>
    </row>
    <row r="211" spans="1:9" ht="15.75" x14ac:dyDescent="0.25">
      <c r="I211" s="28"/>
    </row>
    <row r="212" spans="1:9" ht="15.75" x14ac:dyDescent="0.25">
      <c r="I212" s="59"/>
    </row>
    <row r="213" spans="1:9" ht="15.75" x14ac:dyDescent="0.25">
      <c r="I213" s="86"/>
    </row>
    <row r="214" spans="1:9" ht="15.75" x14ac:dyDescent="0.25">
      <c r="I214" s="87"/>
    </row>
    <row r="215" spans="1:9" ht="15.75" x14ac:dyDescent="0.25">
      <c r="I215" s="86"/>
    </row>
    <row r="216" spans="1:9" ht="15.75" x14ac:dyDescent="0.25">
      <c r="I216" s="86"/>
    </row>
    <row r="217" spans="1:9" ht="15.75" x14ac:dyDescent="0.25">
      <c r="A217" s="68"/>
      <c r="B217" s="68"/>
      <c r="C217" s="68"/>
      <c r="D217" s="69"/>
      <c r="E217" s="69"/>
      <c r="F217" s="69"/>
      <c r="G217" s="69"/>
      <c r="H217" s="69"/>
      <c r="I217" s="86"/>
    </row>
    <row r="218" spans="1:9" ht="15.75" x14ac:dyDescent="0.25">
      <c r="A218" s="68"/>
      <c r="B218" s="68"/>
      <c r="C218" s="68"/>
      <c r="D218" s="69"/>
      <c r="E218" s="69"/>
      <c r="F218" s="69"/>
      <c r="G218" s="69"/>
      <c r="H218" s="69"/>
      <c r="I218" s="86"/>
    </row>
    <row r="219" spans="1:9" ht="15.75" x14ac:dyDescent="0.25">
      <c r="A219" s="68"/>
      <c r="B219" s="68"/>
      <c r="C219" s="68"/>
      <c r="D219" s="69"/>
      <c r="E219" s="69"/>
      <c r="F219" s="69"/>
      <c r="G219" s="69"/>
      <c r="H219" s="69"/>
      <c r="I219" s="86"/>
    </row>
    <row r="220" spans="1:9" ht="15.75" x14ac:dyDescent="0.25">
      <c r="A220" s="68"/>
      <c r="B220" s="68"/>
      <c r="C220" s="68"/>
      <c r="D220" s="69"/>
      <c r="E220" s="69"/>
      <c r="F220" s="69"/>
      <c r="G220" s="69"/>
      <c r="H220" s="69"/>
      <c r="I220" s="86"/>
    </row>
    <row r="221" spans="1:9" ht="15.75" x14ac:dyDescent="0.25">
      <c r="A221" s="68"/>
      <c r="B221" s="68"/>
      <c r="C221" s="68"/>
      <c r="D221" s="69"/>
      <c r="E221" s="69"/>
      <c r="F221" s="69"/>
      <c r="G221" s="69"/>
      <c r="H221" s="69"/>
      <c r="I221" s="86"/>
    </row>
    <row r="222" spans="1:9" ht="15.75" x14ac:dyDescent="0.25">
      <c r="A222" s="68"/>
      <c r="B222" s="68"/>
      <c r="C222" s="68"/>
      <c r="D222" s="69"/>
      <c r="E222" s="69"/>
      <c r="F222" s="69"/>
      <c r="G222" s="69"/>
      <c r="H222" s="69"/>
      <c r="I222" s="86"/>
    </row>
    <row r="223" spans="1:9" ht="15.75" x14ac:dyDescent="0.25">
      <c r="A223" s="68"/>
      <c r="B223" s="68"/>
      <c r="C223" s="68"/>
      <c r="D223" s="69"/>
      <c r="E223" s="69"/>
      <c r="F223" s="69"/>
      <c r="G223" s="69"/>
      <c r="H223" s="69"/>
      <c r="I223" s="86"/>
    </row>
    <row r="224" spans="1:9" ht="15.75" x14ac:dyDescent="0.25">
      <c r="A224" s="68"/>
      <c r="B224" s="68"/>
      <c r="C224" s="68"/>
      <c r="D224" s="69"/>
      <c r="E224" s="69"/>
      <c r="F224" s="69"/>
      <c r="G224" s="69"/>
      <c r="H224" s="69"/>
      <c r="I224" s="86"/>
    </row>
    <row r="225" spans="1:9" ht="15.75" x14ac:dyDescent="0.25">
      <c r="A225" s="68"/>
      <c r="B225" s="68"/>
      <c r="C225" s="68"/>
      <c r="D225" s="69"/>
      <c r="E225" s="69"/>
      <c r="F225" s="69"/>
      <c r="G225" s="69"/>
      <c r="H225" s="69"/>
      <c r="I225" s="86"/>
    </row>
    <row r="226" spans="1:9" ht="15.75" x14ac:dyDescent="0.25">
      <c r="A226" s="68"/>
      <c r="B226" s="68"/>
      <c r="C226" s="68"/>
      <c r="D226" s="69"/>
      <c r="E226" s="69"/>
      <c r="F226" s="69"/>
      <c r="G226" s="69"/>
      <c r="H226" s="69"/>
      <c r="I226" s="86"/>
    </row>
    <row r="227" spans="1:9" ht="15.75" x14ac:dyDescent="0.25">
      <c r="A227" s="68"/>
      <c r="B227" s="68"/>
      <c r="C227" s="68"/>
      <c r="D227" s="69"/>
      <c r="E227" s="69"/>
      <c r="F227" s="69"/>
      <c r="G227" s="69"/>
      <c r="H227" s="69"/>
      <c r="I227" s="86"/>
    </row>
    <row r="228" spans="1:9" ht="15.75" x14ac:dyDescent="0.25">
      <c r="I228" s="88"/>
    </row>
    <row r="229" spans="1:9" ht="15.75" x14ac:dyDescent="0.25">
      <c r="I229" s="89"/>
    </row>
    <row r="230" spans="1:9" ht="15.75" x14ac:dyDescent="0.25">
      <c r="I230" s="89"/>
    </row>
    <row r="231" spans="1:9" ht="15.75" x14ac:dyDescent="0.25">
      <c r="A231" s="68"/>
      <c r="B231" s="68"/>
      <c r="C231" s="68"/>
      <c r="D231" s="69"/>
      <c r="E231" s="69"/>
      <c r="F231" s="69"/>
      <c r="G231" s="69"/>
      <c r="H231" s="69"/>
      <c r="I231" s="86"/>
    </row>
    <row r="232" spans="1:9" ht="15.75" x14ac:dyDescent="0.25">
      <c r="A232" s="68"/>
      <c r="B232" s="68"/>
      <c r="C232" s="68"/>
      <c r="D232" s="69"/>
      <c r="E232" s="69"/>
      <c r="F232" s="69"/>
      <c r="G232" s="69"/>
      <c r="H232" s="69"/>
      <c r="I232" s="86"/>
    </row>
    <row r="233" spans="1:9" x14ac:dyDescent="0.2">
      <c r="D233" s="90"/>
      <c r="E233" s="90"/>
      <c r="F233" s="90"/>
      <c r="G233" s="90"/>
      <c r="H233" s="90"/>
    </row>
    <row r="234" spans="1:9" x14ac:dyDescent="0.2">
      <c r="D234" s="90"/>
      <c r="E234" s="90"/>
      <c r="F234" s="90"/>
      <c r="G234" s="90"/>
      <c r="H234" s="90"/>
    </row>
    <row r="235" spans="1:9" x14ac:dyDescent="0.2">
      <c r="D235" s="90"/>
      <c r="E235" s="90"/>
      <c r="F235" s="90"/>
      <c r="G235" s="90"/>
      <c r="H235" s="90"/>
    </row>
    <row r="236" spans="1:9" ht="15.75" x14ac:dyDescent="0.25">
      <c r="A236" s="68"/>
      <c r="B236" s="68"/>
      <c r="C236" s="68"/>
      <c r="D236" s="69"/>
      <c r="E236" s="69"/>
      <c r="F236" s="69"/>
      <c r="G236" s="69"/>
      <c r="H236" s="69"/>
      <c r="I236" s="86"/>
    </row>
    <row r="237" spans="1:9" ht="15.75" x14ac:dyDescent="0.25">
      <c r="A237" s="68"/>
      <c r="B237" s="68"/>
      <c r="C237" s="68"/>
      <c r="D237" s="69"/>
      <c r="E237" s="69"/>
      <c r="F237" s="69"/>
      <c r="G237" s="69"/>
      <c r="H237" s="69"/>
      <c r="I237" s="86"/>
    </row>
    <row r="238" spans="1:9" ht="15.75" x14ac:dyDescent="0.25">
      <c r="A238" s="68"/>
      <c r="B238" s="68"/>
      <c r="C238" s="68"/>
      <c r="D238" s="69"/>
      <c r="E238" s="69"/>
      <c r="F238" s="69"/>
      <c r="G238" s="69"/>
      <c r="H238" s="69"/>
      <c r="I238" s="86"/>
    </row>
    <row r="239" spans="1:9" ht="15.75" x14ac:dyDescent="0.25">
      <c r="A239" s="68"/>
      <c r="B239" s="68"/>
      <c r="C239" s="68"/>
      <c r="D239" s="69"/>
      <c r="E239" s="69"/>
      <c r="F239" s="69"/>
      <c r="G239" s="69"/>
      <c r="H239" s="69"/>
      <c r="I239" s="86"/>
    </row>
    <row r="240" spans="1:9" ht="15.75" x14ac:dyDescent="0.25">
      <c r="A240" s="68"/>
      <c r="B240" s="68"/>
      <c r="C240" s="68"/>
      <c r="D240" s="69"/>
      <c r="E240" s="69"/>
      <c r="F240" s="69"/>
      <c r="G240" s="69"/>
      <c r="H240" s="69"/>
      <c r="I240" s="86"/>
    </row>
    <row r="241" spans="1:9" x14ac:dyDescent="0.2">
      <c r="D241" s="90"/>
      <c r="E241" s="90"/>
      <c r="F241" s="90"/>
      <c r="G241" s="90"/>
      <c r="H241" s="90"/>
    </row>
    <row r="242" spans="1:9" x14ac:dyDescent="0.2">
      <c r="D242" s="90"/>
      <c r="E242" s="90"/>
      <c r="F242" s="90"/>
      <c r="G242" s="90"/>
      <c r="H242" s="90"/>
    </row>
    <row r="243" spans="1:9" x14ac:dyDescent="0.2">
      <c r="D243" s="90"/>
      <c r="E243" s="90"/>
      <c r="F243" s="90"/>
      <c r="G243" s="90"/>
      <c r="H243" s="90"/>
    </row>
    <row r="244" spans="1:9" x14ac:dyDescent="0.2">
      <c r="D244" s="90"/>
      <c r="E244" s="90"/>
      <c r="F244" s="90"/>
      <c r="G244" s="90"/>
      <c r="H244" s="90"/>
    </row>
    <row r="245" spans="1:9" ht="15.75" x14ac:dyDescent="0.25">
      <c r="A245" s="70"/>
      <c r="B245" s="70"/>
      <c r="C245" s="70"/>
      <c r="D245" s="71"/>
      <c r="E245" s="71"/>
      <c r="F245" s="71"/>
      <c r="G245" s="71"/>
      <c r="H245" s="71"/>
      <c r="I245" s="88"/>
    </row>
    <row r="246" spans="1:9" ht="15.75" x14ac:dyDescent="0.25">
      <c r="A246" s="91"/>
      <c r="B246" s="91"/>
      <c r="C246" s="91"/>
      <c r="D246" s="92"/>
      <c r="E246" s="92"/>
      <c r="F246" s="92"/>
      <c r="G246" s="92"/>
      <c r="H246" s="92"/>
      <c r="I246" s="93"/>
    </row>
    <row r="247" spans="1:9" ht="15.75" x14ac:dyDescent="0.25">
      <c r="A247" s="70"/>
      <c r="B247" s="70"/>
      <c r="C247" s="70"/>
      <c r="D247" s="71"/>
      <c r="E247" s="71"/>
      <c r="F247" s="71"/>
      <c r="G247" s="71"/>
      <c r="H247" s="71"/>
      <c r="I247" s="88"/>
    </row>
    <row r="248" spans="1:9" ht="15.75" x14ac:dyDescent="0.25">
      <c r="A248" s="70"/>
      <c r="B248" s="70"/>
      <c r="C248" s="70"/>
      <c r="D248" s="71"/>
      <c r="E248" s="71"/>
      <c r="F248" s="71"/>
      <c r="G248" s="71"/>
      <c r="H248" s="71"/>
      <c r="I248" s="88"/>
    </row>
    <row r="249" spans="1:9" ht="15.75" x14ac:dyDescent="0.25">
      <c r="A249" s="70"/>
      <c r="B249" s="70"/>
      <c r="C249" s="70"/>
      <c r="D249" s="71"/>
      <c r="E249" s="71"/>
      <c r="F249" s="71"/>
      <c r="G249" s="71"/>
      <c r="H249" s="71"/>
      <c r="I249" s="88"/>
    </row>
    <row r="250" spans="1:9" ht="15.75" x14ac:dyDescent="0.25">
      <c r="A250" s="70"/>
      <c r="B250" s="70"/>
      <c r="C250" s="70"/>
      <c r="D250" s="71"/>
      <c r="E250" s="71"/>
      <c r="F250" s="71"/>
      <c r="G250" s="71"/>
      <c r="H250" s="71"/>
      <c r="I250" s="88"/>
    </row>
    <row r="251" spans="1:9" ht="15.75" x14ac:dyDescent="0.25">
      <c r="A251" s="70"/>
      <c r="B251" s="70"/>
      <c r="C251" s="70"/>
      <c r="D251" s="71"/>
      <c r="E251" s="71"/>
      <c r="F251" s="71"/>
      <c r="G251" s="71"/>
      <c r="H251" s="71"/>
      <c r="I251" s="88"/>
    </row>
    <row r="252" spans="1:9" ht="15.75" x14ac:dyDescent="0.25">
      <c r="A252" s="70"/>
      <c r="B252" s="70"/>
      <c r="C252" s="70"/>
      <c r="D252" s="71"/>
      <c r="E252" s="71"/>
      <c r="F252" s="71"/>
      <c r="G252" s="71"/>
      <c r="H252" s="71"/>
      <c r="I252" s="88"/>
    </row>
    <row r="253" spans="1:9" ht="15.75" x14ac:dyDescent="0.25">
      <c r="A253" s="70"/>
      <c r="B253" s="70"/>
      <c r="C253" s="70"/>
      <c r="D253" s="71"/>
      <c r="E253" s="71"/>
      <c r="F253" s="71"/>
      <c r="G253" s="71"/>
      <c r="H253" s="71"/>
      <c r="I253" s="88"/>
    </row>
    <row r="254" spans="1:9" ht="15.75" x14ac:dyDescent="0.25">
      <c r="A254" s="70"/>
      <c r="B254" s="70"/>
      <c r="C254" s="70"/>
      <c r="D254" s="71"/>
      <c r="E254" s="71"/>
      <c r="F254" s="71"/>
      <c r="G254" s="71"/>
      <c r="H254" s="71"/>
      <c r="I254" s="88"/>
    </row>
    <row r="255" spans="1:9" ht="15.75" x14ac:dyDescent="0.25">
      <c r="A255" s="70"/>
      <c r="B255" s="70"/>
      <c r="C255" s="70"/>
      <c r="D255" s="71"/>
      <c r="E255" s="71"/>
      <c r="F255" s="71"/>
      <c r="G255" s="71"/>
      <c r="H255" s="71"/>
      <c r="I255" s="88"/>
    </row>
    <row r="256" spans="1:9" ht="15.75" x14ac:dyDescent="0.25">
      <c r="A256" s="70"/>
      <c r="B256" s="70"/>
      <c r="C256" s="70"/>
      <c r="D256" s="71"/>
      <c r="E256" s="71"/>
      <c r="F256" s="71"/>
      <c r="G256" s="71"/>
      <c r="H256" s="71"/>
      <c r="I256" s="88"/>
    </row>
    <row r="257" spans="1:9" ht="15.75" x14ac:dyDescent="0.25">
      <c r="A257" s="70"/>
      <c r="B257" s="70"/>
      <c r="C257" s="70"/>
      <c r="D257" s="71"/>
      <c r="E257" s="71"/>
      <c r="F257" s="71"/>
      <c r="G257" s="71"/>
      <c r="H257" s="71"/>
      <c r="I257" s="88"/>
    </row>
    <row r="258" spans="1:9" ht="15.75" x14ac:dyDescent="0.25">
      <c r="A258" s="70"/>
      <c r="B258" s="70"/>
      <c r="C258" s="70"/>
      <c r="D258" s="71"/>
      <c r="E258" s="71"/>
      <c r="F258" s="71"/>
      <c r="G258" s="71"/>
      <c r="H258" s="71"/>
      <c r="I258" s="88"/>
    </row>
    <row r="259" spans="1:9" ht="15.75" x14ac:dyDescent="0.25">
      <c r="A259" s="70"/>
      <c r="B259" s="70"/>
      <c r="C259" s="70"/>
      <c r="D259" s="71"/>
      <c r="E259" s="71"/>
      <c r="F259" s="71"/>
      <c r="G259" s="71"/>
      <c r="H259" s="71"/>
      <c r="I259" s="88"/>
    </row>
    <row r="260" spans="1:9" ht="15.75" x14ac:dyDescent="0.25">
      <c r="A260" s="70"/>
      <c r="B260" s="70"/>
      <c r="C260" s="70"/>
      <c r="D260" s="71"/>
      <c r="E260" s="71"/>
      <c r="F260" s="71"/>
      <c r="G260" s="71"/>
      <c r="H260" s="71"/>
      <c r="I260" s="88"/>
    </row>
    <row r="261" spans="1:9" ht="15.75" x14ac:dyDescent="0.25">
      <c r="A261" s="70"/>
      <c r="B261" s="70"/>
      <c r="C261" s="70"/>
      <c r="D261" s="71"/>
      <c r="E261" s="71"/>
      <c r="F261" s="71"/>
      <c r="G261" s="71"/>
      <c r="H261" s="71"/>
      <c r="I261" s="88"/>
    </row>
    <row r="262" spans="1:9" ht="15.75" x14ac:dyDescent="0.25">
      <c r="A262" s="70"/>
      <c r="B262" s="70"/>
      <c r="C262" s="70"/>
      <c r="D262" s="71"/>
      <c r="E262" s="71"/>
      <c r="F262" s="71"/>
      <c r="G262" s="71"/>
      <c r="H262" s="71"/>
      <c r="I262" s="88"/>
    </row>
    <row r="263" spans="1:9" ht="15.75" x14ac:dyDescent="0.25">
      <c r="A263" s="70"/>
      <c r="B263" s="70"/>
      <c r="C263" s="70"/>
      <c r="D263" s="71"/>
      <c r="E263" s="71"/>
      <c r="F263" s="71"/>
      <c r="G263" s="71"/>
      <c r="H263" s="71"/>
      <c r="I263" s="88"/>
    </row>
    <row r="264" spans="1:9" ht="15.75" x14ac:dyDescent="0.25">
      <c r="A264" s="70"/>
      <c r="B264" s="70"/>
      <c r="C264" s="70"/>
      <c r="D264" s="71"/>
      <c r="E264" s="71"/>
      <c r="F264" s="71"/>
      <c r="G264" s="71"/>
      <c r="H264" s="71"/>
      <c r="I264" s="88"/>
    </row>
    <row r="265" spans="1:9" ht="15.75" x14ac:dyDescent="0.25">
      <c r="A265" s="70"/>
      <c r="B265" s="70"/>
      <c r="C265" s="70"/>
      <c r="D265" s="71"/>
      <c r="E265" s="71"/>
      <c r="F265" s="71"/>
      <c r="G265" s="71"/>
      <c r="H265" s="71"/>
      <c r="I265" s="88"/>
    </row>
    <row r="266" spans="1:9" ht="15.75" x14ac:dyDescent="0.25">
      <c r="A266" s="70"/>
      <c r="B266" s="70"/>
      <c r="C266" s="70"/>
      <c r="D266" s="71"/>
      <c r="E266" s="71"/>
      <c r="F266" s="71"/>
      <c r="G266" s="71"/>
      <c r="H266" s="71"/>
      <c r="I266" s="88"/>
    </row>
    <row r="267" spans="1:9" ht="15.75" x14ac:dyDescent="0.25">
      <c r="A267" s="70"/>
      <c r="B267" s="70"/>
      <c r="C267" s="70"/>
      <c r="D267" s="71"/>
      <c r="E267" s="71"/>
      <c r="F267" s="71"/>
      <c r="G267" s="71"/>
      <c r="H267" s="71"/>
      <c r="I267" s="88"/>
    </row>
    <row r="268" spans="1:9" ht="15.75" x14ac:dyDescent="0.25">
      <c r="A268" s="70"/>
      <c r="B268" s="70"/>
      <c r="C268" s="70"/>
      <c r="D268" s="71"/>
      <c r="E268" s="71"/>
      <c r="F268" s="71"/>
      <c r="G268" s="71"/>
      <c r="H268" s="71"/>
      <c r="I268" s="88"/>
    </row>
    <row r="269" spans="1:9" ht="15.75" x14ac:dyDescent="0.25">
      <c r="A269" s="70"/>
      <c r="B269" s="70"/>
      <c r="C269" s="70"/>
      <c r="D269" s="71"/>
      <c r="E269" s="71"/>
      <c r="F269" s="71"/>
      <c r="G269" s="71"/>
      <c r="H269" s="71"/>
      <c r="I269" s="88"/>
    </row>
    <row r="270" spans="1:9" ht="15.75" x14ac:dyDescent="0.25">
      <c r="A270" s="70"/>
      <c r="B270" s="70"/>
      <c r="C270" s="70"/>
      <c r="D270" s="71"/>
      <c r="E270" s="71"/>
      <c r="F270" s="71"/>
      <c r="G270" s="71"/>
      <c r="H270" s="71"/>
      <c r="I270" s="88"/>
    </row>
    <row r="271" spans="1:9" ht="15.75" x14ac:dyDescent="0.25">
      <c r="A271" s="70"/>
      <c r="B271" s="70"/>
      <c r="C271" s="70"/>
      <c r="D271" s="71"/>
      <c r="E271" s="71"/>
      <c r="F271" s="71"/>
      <c r="G271" s="71"/>
      <c r="H271" s="71"/>
      <c r="I271" s="88"/>
    </row>
    <row r="272" spans="1:9" ht="15.75" x14ac:dyDescent="0.25">
      <c r="A272" s="70"/>
      <c r="B272" s="70"/>
      <c r="C272" s="70"/>
      <c r="D272" s="71"/>
      <c r="E272" s="71"/>
      <c r="F272" s="71"/>
      <c r="G272" s="71"/>
      <c r="H272" s="71"/>
      <c r="I272" s="88"/>
    </row>
    <row r="273" spans="1:9" ht="15.75" x14ac:dyDescent="0.25">
      <c r="A273" s="70"/>
      <c r="B273" s="70"/>
      <c r="C273" s="70"/>
      <c r="D273" s="71"/>
      <c r="E273" s="71"/>
      <c r="F273" s="71"/>
      <c r="G273" s="71"/>
      <c r="H273" s="71"/>
      <c r="I273" s="88"/>
    </row>
    <row r="274" spans="1:9" ht="15.75" x14ac:dyDescent="0.25">
      <c r="A274" s="70"/>
      <c r="B274" s="70"/>
      <c r="C274" s="70"/>
      <c r="D274" s="71"/>
      <c r="E274" s="71"/>
      <c r="F274" s="71"/>
      <c r="G274" s="71"/>
      <c r="H274" s="71"/>
      <c r="I274" s="88"/>
    </row>
    <row r="275" spans="1:9" ht="15.75" x14ac:dyDescent="0.25">
      <c r="A275" s="70"/>
      <c r="B275" s="70"/>
      <c r="C275" s="70"/>
      <c r="D275" s="71"/>
      <c r="E275" s="71"/>
      <c r="F275" s="71"/>
      <c r="G275" s="71"/>
      <c r="H275" s="71"/>
      <c r="I275" s="88"/>
    </row>
    <row r="276" spans="1:9" ht="15.75" x14ac:dyDescent="0.25">
      <c r="A276" s="70"/>
      <c r="B276" s="70"/>
      <c r="C276" s="70"/>
      <c r="D276" s="71"/>
      <c r="E276" s="71"/>
      <c r="F276" s="71"/>
      <c r="G276" s="71"/>
      <c r="H276" s="71"/>
      <c r="I276" s="88"/>
    </row>
    <row r="277" spans="1:9" x14ac:dyDescent="0.2">
      <c r="D277" s="90"/>
      <c r="E277" s="90"/>
      <c r="F277" s="90"/>
      <c r="G277" s="90"/>
      <c r="H277" s="90"/>
    </row>
    <row r="278" spans="1:9" x14ac:dyDescent="0.2">
      <c r="D278" s="90"/>
      <c r="E278" s="90"/>
      <c r="F278" s="90"/>
      <c r="G278" s="90"/>
      <c r="H278" s="90"/>
    </row>
    <row r="279" spans="1:9" x14ac:dyDescent="0.2">
      <c r="D279" s="90"/>
      <c r="E279" s="90"/>
      <c r="F279" s="90"/>
      <c r="G279" s="90"/>
      <c r="H279" s="90"/>
    </row>
    <row r="280" spans="1:9" x14ac:dyDescent="0.2">
      <c r="D280" s="90"/>
      <c r="E280" s="90"/>
      <c r="F280" s="90"/>
      <c r="G280" s="90"/>
      <c r="H280" s="90"/>
    </row>
    <row r="281" spans="1:9" x14ac:dyDescent="0.2">
      <c r="D281" s="90"/>
      <c r="E281" s="90"/>
      <c r="F281" s="90"/>
      <c r="G281" s="90"/>
      <c r="H281" s="90"/>
    </row>
    <row r="282" spans="1:9" x14ac:dyDescent="0.2">
      <c r="D282" s="90"/>
      <c r="E282" s="90"/>
      <c r="F282" s="90"/>
      <c r="G282" s="90"/>
      <c r="H282" s="90"/>
    </row>
    <row r="283" spans="1:9" x14ac:dyDescent="0.2">
      <c r="D283" s="90"/>
      <c r="E283" s="90"/>
      <c r="F283" s="90"/>
      <c r="G283" s="90"/>
      <c r="H283" s="90"/>
    </row>
    <row r="284" spans="1:9" x14ac:dyDescent="0.2">
      <c r="D284" s="90"/>
      <c r="E284" s="90"/>
      <c r="F284" s="90"/>
      <c r="G284" s="90"/>
      <c r="H284" s="90"/>
    </row>
    <row r="285" spans="1:9" x14ac:dyDescent="0.2">
      <c r="D285" s="90"/>
      <c r="E285" s="90"/>
      <c r="F285" s="90"/>
      <c r="G285" s="90"/>
      <c r="H285" s="90"/>
    </row>
    <row r="286" spans="1:9" x14ac:dyDescent="0.2">
      <c r="D286" s="90"/>
      <c r="E286" s="90"/>
      <c r="F286" s="90"/>
      <c r="G286" s="90"/>
      <c r="H286" s="90"/>
    </row>
    <row r="287" spans="1:9" x14ac:dyDescent="0.2">
      <c r="D287" s="90"/>
      <c r="E287" s="90"/>
      <c r="F287" s="90"/>
      <c r="G287" s="90"/>
      <c r="H287" s="90"/>
    </row>
    <row r="288" spans="1:9" x14ac:dyDescent="0.2">
      <c r="D288" s="90"/>
      <c r="E288" s="90"/>
      <c r="F288" s="90"/>
      <c r="G288" s="90"/>
      <c r="H288" s="90"/>
    </row>
    <row r="289" spans="4:8" x14ac:dyDescent="0.2">
      <c r="D289" s="90"/>
      <c r="E289" s="90"/>
      <c r="F289" s="90"/>
      <c r="G289" s="90"/>
      <c r="H289" s="90"/>
    </row>
    <row r="290" spans="4:8" x14ac:dyDescent="0.2">
      <c r="D290" s="90"/>
      <c r="E290" s="90"/>
      <c r="F290" s="90"/>
      <c r="G290" s="90"/>
      <c r="H290" s="90"/>
    </row>
    <row r="291" spans="4:8" x14ac:dyDescent="0.2">
      <c r="D291" s="90"/>
      <c r="E291" s="90"/>
      <c r="F291" s="90"/>
      <c r="G291" s="90"/>
      <c r="H291" s="90"/>
    </row>
    <row r="292" spans="4:8" x14ac:dyDescent="0.2">
      <c r="D292" s="90"/>
      <c r="E292" s="90"/>
      <c r="F292" s="90"/>
      <c r="G292" s="90"/>
      <c r="H292" s="90"/>
    </row>
    <row r="293" spans="4:8" x14ac:dyDescent="0.2">
      <c r="D293" s="90"/>
      <c r="E293" s="90"/>
      <c r="F293" s="90"/>
      <c r="G293" s="90"/>
      <c r="H293" s="90"/>
    </row>
    <row r="294" spans="4:8" x14ac:dyDescent="0.2">
      <c r="D294" s="90"/>
      <c r="E294" s="90"/>
      <c r="F294" s="90"/>
      <c r="G294" s="90"/>
      <c r="H294" s="90"/>
    </row>
    <row r="295" spans="4:8" x14ac:dyDescent="0.2">
      <c r="D295" s="90"/>
      <c r="E295" s="90"/>
      <c r="F295" s="90"/>
      <c r="G295" s="90"/>
      <c r="H295" s="90"/>
    </row>
    <row r="296" spans="4:8" x14ac:dyDescent="0.2">
      <c r="D296" s="90"/>
      <c r="E296" s="90"/>
      <c r="F296" s="90"/>
      <c r="G296" s="90"/>
      <c r="H296" s="90"/>
    </row>
    <row r="297" spans="4:8" x14ac:dyDescent="0.2">
      <c r="D297" s="90"/>
      <c r="E297" s="90"/>
      <c r="F297" s="90"/>
      <c r="G297" s="90"/>
      <c r="H297" s="90"/>
    </row>
    <row r="298" spans="4:8" x14ac:dyDescent="0.2">
      <c r="D298" s="90"/>
      <c r="E298" s="90"/>
      <c r="F298" s="90"/>
      <c r="G298" s="90"/>
      <c r="H298" s="90"/>
    </row>
    <row r="299" spans="4:8" x14ac:dyDescent="0.2">
      <c r="D299" s="90"/>
      <c r="E299" s="90"/>
      <c r="F299" s="90"/>
      <c r="G299" s="90"/>
      <c r="H299" s="90"/>
    </row>
    <row r="300" spans="4:8" x14ac:dyDescent="0.2">
      <c r="D300" s="90"/>
      <c r="E300" s="90"/>
      <c r="F300" s="90"/>
      <c r="G300" s="90"/>
      <c r="H300" s="90"/>
    </row>
    <row r="301" spans="4:8" x14ac:dyDescent="0.2">
      <c r="D301" s="90"/>
      <c r="E301" s="90"/>
      <c r="F301" s="90"/>
      <c r="G301" s="90"/>
      <c r="H301" s="90"/>
    </row>
    <row r="302" spans="4:8" x14ac:dyDescent="0.2">
      <c r="D302" s="90"/>
      <c r="E302" s="90"/>
      <c r="F302" s="90"/>
      <c r="G302" s="90"/>
      <c r="H302" s="90"/>
    </row>
    <row r="303" spans="4:8" x14ac:dyDescent="0.2">
      <c r="D303" s="90"/>
      <c r="E303" s="90"/>
      <c r="F303" s="90"/>
      <c r="G303" s="90"/>
      <c r="H303" s="90"/>
    </row>
    <row r="304" spans="4:8" x14ac:dyDescent="0.2">
      <c r="D304" s="90"/>
      <c r="E304" s="90"/>
      <c r="F304" s="90"/>
      <c r="G304" s="90"/>
      <c r="H304" s="90"/>
    </row>
    <row r="305" spans="4:8" x14ac:dyDescent="0.2">
      <c r="D305" s="90"/>
      <c r="E305" s="90"/>
      <c r="F305" s="90"/>
      <c r="G305" s="90"/>
      <c r="H305" s="90"/>
    </row>
    <row r="306" spans="4:8" x14ac:dyDescent="0.2">
      <c r="D306" s="90"/>
      <c r="E306" s="90"/>
      <c r="F306" s="90"/>
      <c r="G306" s="90"/>
      <c r="H306" s="90"/>
    </row>
    <row r="307" spans="4:8" x14ac:dyDescent="0.2">
      <c r="D307" s="90"/>
      <c r="E307" s="90"/>
      <c r="F307" s="90"/>
      <c r="G307" s="90"/>
      <c r="H307" s="90"/>
    </row>
  </sheetData>
  <mergeCells count="9">
    <mergeCell ref="A8:C8"/>
    <mergeCell ref="D185:H185"/>
    <mergeCell ref="D186:H186"/>
    <mergeCell ref="A1:H1"/>
    <mergeCell ref="A2:H2"/>
    <mergeCell ref="A3:H3"/>
    <mergeCell ref="A4:H4"/>
    <mergeCell ref="A5:H5"/>
    <mergeCell ref="A6:H6"/>
  </mergeCells>
  <pageMargins left="0.54" right="0.18" top="0.56000000000000005" bottom="0.47" header="0.39" footer="0.3"/>
  <pageSetup paperSize="5" scale="65" orientation="portrait" r:id="rId1"/>
  <headerFooter alignWithMargins="0">
    <oddFooter>&amp;C&amp;P</oddFooter>
  </headerFooter>
  <rowBreaks count="6" manualBreakCount="6">
    <brk id="79" max="7" man="1"/>
    <brk id="145" max="7" man="1"/>
    <brk id="187" max="7" man="1"/>
    <brk id="188" max="16383" man="1"/>
    <brk id="190" max="16383" man="1"/>
    <brk id="19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view="pageBreakPreview" zoomScale="82" zoomScaleNormal="84" zoomScaleSheetLayoutView="82" workbookViewId="0">
      <selection activeCell="E173" sqref="E173"/>
    </sheetView>
  </sheetViews>
  <sheetFormatPr defaultRowHeight="12.75" x14ac:dyDescent="0.2"/>
  <cols>
    <col min="1" max="1" width="13.85546875" customWidth="1"/>
    <col min="2" max="2" width="6.42578125" customWidth="1"/>
    <col min="3" max="3" width="40" customWidth="1"/>
    <col min="4" max="4" width="18.42578125" customWidth="1"/>
    <col min="5" max="5" width="18.5703125" customWidth="1"/>
    <col min="6" max="6" width="17.42578125" customWidth="1"/>
    <col min="7" max="7" width="8.85546875" customWidth="1"/>
    <col min="8" max="8" width="17.85546875" customWidth="1"/>
    <col min="9" max="9" width="15.5703125" customWidth="1"/>
    <col min="10" max="10" width="15" bestFit="1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4"/>
    </row>
    <row r="4" spans="1:9" ht="15.75" x14ac:dyDescent="0.25">
      <c r="A4" s="3" t="s">
        <v>72</v>
      </c>
      <c r="B4" s="3"/>
      <c r="C4" s="3"/>
      <c r="D4" s="3"/>
      <c r="E4" s="3"/>
      <c r="F4" s="3"/>
      <c r="G4" s="3"/>
      <c r="H4" s="3"/>
      <c r="I4" s="4"/>
    </row>
    <row r="5" spans="1:9" ht="15.75" x14ac:dyDescent="0.25">
      <c r="A5" s="3" t="s">
        <v>73</v>
      </c>
      <c r="B5" s="3"/>
      <c r="C5" s="3"/>
      <c r="D5" s="3"/>
      <c r="E5" s="3"/>
      <c r="F5" s="3"/>
      <c r="G5" s="3"/>
      <c r="H5" s="3"/>
      <c r="I5" s="4"/>
    </row>
    <row r="6" spans="1:9" ht="15.75" x14ac:dyDescent="0.25">
      <c r="A6" s="3" t="s">
        <v>5</v>
      </c>
      <c r="B6" s="3"/>
      <c r="C6" s="3"/>
      <c r="D6" s="3"/>
      <c r="E6" s="3"/>
      <c r="F6" s="3"/>
      <c r="G6" s="3"/>
      <c r="H6" s="3"/>
      <c r="I6" s="4"/>
    </row>
    <row r="7" spans="1:9" ht="15.75" x14ac:dyDescent="0.25">
      <c r="A7" s="94"/>
      <c r="B7" s="4"/>
      <c r="C7" s="4"/>
      <c r="D7" s="4"/>
      <c r="E7" s="4"/>
      <c r="F7" s="4"/>
      <c r="G7" s="4"/>
      <c r="H7" s="4"/>
      <c r="I7" s="4"/>
    </row>
    <row r="8" spans="1:9" ht="15.75" x14ac:dyDescent="0.25">
      <c r="A8" s="95"/>
      <c r="B8" s="6"/>
      <c r="C8" s="7"/>
      <c r="D8" s="8" t="s">
        <v>7</v>
      </c>
      <c r="E8" s="9" t="s">
        <v>8</v>
      </c>
      <c r="F8" s="9" t="s">
        <v>9</v>
      </c>
      <c r="G8" s="9" t="s">
        <v>10</v>
      </c>
      <c r="H8" s="10"/>
      <c r="I8" s="11"/>
    </row>
    <row r="9" spans="1:9" ht="15.75" x14ac:dyDescent="0.25">
      <c r="A9" s="12"/>
      <c r="B9" s="13" t="s">
        <v>11</v>
      </c>
      <c r="C9" s="14"/>
      <c r="D9" s="15" t="s">
        <v>12</v>
      </c>
      <c r="E9" s="15" t="s">
        <v>13</v>
      </c>
      <c r="F9" s="15" t="s">
        <v>14</v>
      </c>
      <c r="G9" s="15" t="s">
        <v>15</v>
      </c>
      <c r="H9" s="15"/>
      <c r="I9" s="13"/>
    </row>
    <row r="10" spans="1:9" ht="15.75" x14ac:dyDescent="0.25">
      <c r="A10" s="16"/>
      <c r="B10" s="17" t="s">
        <v>16</v>
      </c>
      <c r="C10" s="18" t="s">
        <v>17</v>
      </c>
      <c r="D10" s="19" t="s">
        <v>74</v>
      </c>
      <c r="E10" s="19" t="s">
        <v>75</v>
      </c>
      <c r="F10" s="24" t="s">
        <v>76</v>
      </c>
      <c r="G10" s="19" t="s">
        <v>20</v>
      </c>
      <c r="H10" s="20" t="s">
        <v>21</v>
      </c>
      <c r="I10" s="13"/>
    </row>
    <row r="11" spans="1:9" ht="15.75" x14ac:dyDescent="0.25">
      <c r="A11" s="78" t="s">
        <v>77</v>
      </c>
      <c r="B11" s="79"/>
      <c r="C11" s="96"/>
      <c r="D11" s="97"/>
      <c r="E11" s="98"/>
      <c r="F11" s="97"/>
      <c r="G11" s="98"/>
      <c r="H11" s="9"/>
      <c r="I11" s="13"/>
    </row>
    <row r="12" spans="1:9" ht="15.75" x14ac:dyDescent="0.25">
      <c r="A12" s="25">
        <v>100010000</v>
      </c>
      <c r="B12" s="68"/>
      <c r="C12" s="22"/>
      <c r="D12" s="23"/>
      <c r="E12" s="24"/>
      <c r="F12" s="23"/>
      <c r="G12" s="24"/>
      <c r="H12" s="15"/>
      <c r="I12" s="13"/>
    </row>
    <row r="13" spans="1:9" ht="15.75" x14ac:dyDescent="0.25">
      <c r="A13" s="25" t="s">
        <v>24</v>
      </c>
      <c r="B13" s="68" t="s">
        <v>78</v>
      </c>
      <c r="C13" s="22" t="s">
        <v>79</v>
      </c>
      <c r="D13" s="23"/>
      <c r="E13" s="29"/>
      <c r="F13" s="28"/>
      <c r="G13" s="29"/>
      <c r="H13" s="29"/>
      <c r="I13" s="13"/>
    </row>
    <row r="14" spans="1:9" ht="15.75" x14ac:dyDescent="0.25">
      <c r="A14" s="25"/>
      <c r="B14" s="68"/>
      <c r="C14" s="22" t="s">
        <v>80</v>
      </c>
      <c r="D14" s="28">
        <v>806014.56</v>
      </c>
      <c r="E14" s="29">
        <f>+F14</f>
        <v>127498</v>
      </c>
      <c r="F14" s="28">
        <v>127498</v>
      </c>
      <c r="G14" s="29"/>
      <c r="H14" s="29">
        <f>+D14-E14</f>
        <v>678516.56</v>
      </c>
      <c r="I14" s="13"/>
    </row>
    <row r="15" spans="1:9" ht="15.75" x14ac:dyDescent="0.25">
      <c r="A15" s="25"/>
      <c r="B15" s="68"/>
      <c r="C15" s="22"/>
      <c r="D15" s="23"/>
      <c r="E15" s="29"/>
      <c r="F15" s="28"/>
      <c r="G15" s="29"/>
      <c r="H15" s="29"/>
      <c r="I15" s="13"/>
    </row>
    <row r="16" spans="1:9" ht="14.25" customHeight="1" x14ac:dyDescent="0.25">
      <c r="A16" s="64"/>
      <c r="B16" s="99"/>
      <c r="C16" s="18"/>
      <c r="D16" s="100"/>
      <c r="E16" s="101"/>
      <c r="F16" s="100"/>
      <c r="G16" s="102"/>
      <c r="H16" s="101"/>
      <c r="I16" s="100"/>
    </row>
    <row r="17" spans="1:10" ht="15.75" x14ac:dyDescent="0.25">
      <c r="A17" s="103"/>
      <c r="B17" s="104"/>
      <c r="C17" s="105" t="s">
        <v>81</v>
      </c>
      <c r="D17" s="106">
        <f>SUM(D14:D16)</f>
        <v>806014.56</v>
      </c>
      <c r="E17" s="106">
        <f t="shared" ref="E17:H17" si="0">SUM(E14:E16)</f>
        <v>127498</v>
      </c>
      <c r="F17" s="106">
        <f t="shared" si="0"/>
        <v>127498</v>
      </c>
      <c r="G17" s="106">
        <f t="shared" si="0"/>
        <v>0</v>
      </c>
      <c r="H17" s="106">
        <f t="shared" si="0"/>
        <v>678516.56</v>
      </c>
      <c r="I17" s="28" t="s">
        <v>82</v>
      </c>
    </row>
    <row r="18" spans="1:10" ht="18" x14ac:dyDescent="0.25">
      <c r="A18" s="35" t="s">
        <v>27</v>
      </c>
      <c r="B18" s="36"/>
      <c r="C18" s="22"/>
      <c r="D18" s="23"/>
      <c r="E18" s="29"/>
      <c r="F18" s="24"/>
      <c r="G18" s="38"/>
      <c r="H18" s="15"/>
      <c r="I18" s="13"/>
    </row>
    <row r="19" spans="1:10" ht="13.5" customHeight="1" x14ac:dyDescent="0.25">
      <c r="A19" s="25">
        <v>100010000</v>
      </c>
      <c r="B19" s="26"/>
      <c r="C19" s="22"/>
      <c r="D19" s="28"/>
      <c r="E19" s="107"/>
      <c r="F19" s="28"/>
      <c r="G19" s="38"/>
      <c r="H19" s="15"/>
      <c r="I19" s="13"/>
    </row>
    <row r="20" spans="1:10" ht="14.25" customHeight="1" x14ac:dyDescent="0.25">
      <c r="A20" t="s">
        <v>29</v>
      </c>
      <c r="B20" s="108" t="s">
        <v>83</v>
      </c>
      <c r="C20" t="s">
        <v>84</v>
      </c>
      <c r="D20" s="109">
        <v>20000</v>
      </c>
      <c r="E20" s="110">
        <f>+F20+11125</f>
        <v>11125</v>
      </c>
      <c r="F20" s="111"/>
      <c r="G20" s="112"/>
      <c r="H20" s="43">
        <f t="shared" ref="H20:H22" si="1">+D20-E20:E20</f>
        <v>8875</v>
      </c>
      <c r="I20" s="40"/>
    </row>
    <row r="21" spans="1:10" ht="14.25" customHeight="1" x14ac:dyDescent="0.25">
      <c r="A21" s="41" t="s">
        <v>85</v>
      </c>
      <c r="B21" s="42" t="s">
        <v>83</v>
      </c>
      <c r="C21" s="26" t="s">
        <v>86</v>
      </c>
      <c r="D21" s="113">
        <v>4800</v>
      </c>
      <c r="E21" s="110">
        <f>+F21</f>
        <v>0</v>
      </c>
      <c r="F21" s="28"/>
      <c r="G21" s="37"/>
      <c r="H21" s="43">
        <f t="shared" si="1"/>
        <v>4800</v>
      </c>
      <c r="I21" s="40"/>
    </row>
    <row r="22" spans="1:10" ht="14.25" customHeight="1" x14ac:dyDescent="0.25">
      <c r="A22" s="41"/>
      <c r="B22" s="42"/>
      <c r="C22" s="26"/>
      <c r="D22" s="113"/>
      <c r="E22" s="114">
        <f>+F22</f>
        <v>0</v>
      </c>
      <c r="F22" s="115"/>
      <c r="G22" s="37"/>
      <c r="H22" s="43">
        <f t="shared" si="1"/>
        <v>0</v>
      </c>
      <c r="I22" s="40"/>
    </row>
    <row r="23" spans="1:10" ht="14.25" customHeight="1" x14ac:dyDescent="0.25">
      <c r="A23" s="116"/>
      <c r="B23" s="117"/>
      <c r="C23" s="118" t="s">
        <v>87</v>
      </c>
      <c r="D23" s="119">
        <f>SUM(D19:D22)</f>
        <v>24800</v>
      </c>
      <c r="E23" s="119">
        <f t="shared" ref="E23:H23" si="2">SUM(E19:E22)</f>
        <v>11125</v>
      </c>
      <c r="F23" s="119">
        <f t="shared" si="2"/>
        <v>0</v>
      </c>
      <c r="G23" s="119">
        <f t="shared" si="2"/>
        <v>0</v>
      </c>
      <c r="H23" s="119">
        <f t="shared" si="2"/>
        <v>13675</v>
      </c>
      <c r="I23" s="40" t="s">
        <v>82</v>
      </c>
    </row>
    <row r="24" spans="1:10" ht="14.25" customHeight="1" x14ac:dyDescent="0.25">
      <c r="A24" s="41"/>
      <c r="B24" s="42"/>
      <c r="C24" s="26"/>
      <c r="D24" s="29"/>
      <c r="E24" s="28"/>
      <c r="F24" s="29"/>
      <c r="G24" s="37"/>
      <c r="H24" s="43"/>
      <c r="I24" s="40"/>
    </row>
    <row r="25" spans="1:10" ht="14.25" customHeight="1" x14ac:dyDescent="0.25">
      <c r="A25" s="41"/>
      <c r="B25" s="42"/>
      <c r="C25" s="42"/>
      <c r="D25" s="120"/>
      <c r="E25" s="28"/>
      <c r="F25" s="29"/>
      <c r="G25" s="29"/>
      <c r="H25" s="43">
        <f t="shared" ref="H25" si="3">+D25-E25:E25</f>
        <v>0</v>
      </c>
      <c r="I25" s="121"/>
      <c r="J25" s="40"/>
    </row>
    <row r="26" spans="1:10" ht="15.75" x14ac:dyDescent="0.25">
      <c r="A26" s="46"/>
      <c r="B26" s="46"/>
      <c r="C26" s="122" t="s">
        <v>88</v>
      </c>
      <c r="D26" s="123">
        <f>+D23</f>
        <v>24800</v>
      </c>
      <c r="E26" s="123">
        <f t="shared" ref="E26:H26" si="4">+E23</f>
        <v>11125</v>
      </c>
      <c r="F26" s="123">
        <f t="shared" si="4"/>
        <v>0</v>
      </c>
      <c r="G26" s="123">
        <f t="shared" si="4"/>
        <v>0</v>
      </c>
      <c r="H26" s="123">
        <f t="shared" si="4"/>
        <v>13675</v>
      </c>
      <c r="I26" s="124" t="s">
        <v>82</v>
      </c>
      <c r="J26" s="40"/>
    </row>
    <row r="27" spans="1:10" ht="18" x14ac:dyDescent="0.25">
      <c r="A27" s="35" t="s">
        <v>89</v>
      </c>
      <c r="B27" s="36"/>
      <c r="C27" s="51"/>
      <c r="D27" s="125"/>
      <c r="E27" s="43"/>
      <c r="F27" s="43"/>
      <c r="G27" s="43"/>
      <c r="H27" s="85"/>
      <c r="I27" s="121"/>
      <c r="J27" s="40"/>
    </row>
    <row r="28" spans="1:10" ht="18" x14ac:dyDescent="0.25">
      <c r="A28" s="50"/>
      <c r="B28" s="51"/>
      <c r="C28" s="126"/>
      <c r="D28" s="43"/>
      <c r="E28" s="43"/>
      <c r="F28" s="43"/>
      <c r="G28" s="85"/>
      <c r="H28" s="121"/>
      <c r="I28" s="127"/>
    </row>
    <row r="29" spans="1:10" ht="18" x14ac:dyDescent="0.25">
      <c r="A29" s="50"/>
      <c r="B29" s="51"/>
      <c r="C29" s="83"/>
      <c r="D29" s="43"/>
      <c r="E29" s="43">
        <f>+F29</f>
        <v>0</v>
      </c>
      <c r="F29" s="43"/>
      <c r="G29" s="85"/>
      <c r="H29" s="121">
        <f>+D29-E29</f>
        <v>0</v>
      </c>
      <c r="I29" s="127"/>
    </row>
    <row r="30" spans="1:10" ht="18" x14ac:dyDescent="0.25">
      <c r="A30" s="46"/>
      <c r="B30" s="46"/>
      <c r="C30" s="122" t="s">
        <v>90</v>
      </c>
      <c r="D30" s="123">
        <f>SUM(D28:D29)</f>
        <v>0</v>
      </c>
      <c r="E30" s="123">
        <f>SUM(E28:E29)</f>
        <v>0</v>
      </c>
      <c r="F30" s="123">
        <f>SUM(F28:F29)</f>
        <v>0</v>
      </c>
      <c r="G30" s="128" t="e">
        <f>+E30/D30</f>
        <v>#DIV/0!</v>
      </c>
      <c r="H30" s="129">
        <f>SUM(H28:H29)</f>
        <v>0</v>
      </c>
      <c r="I30" s="40"/>
    </row>
    <row r="31" spans="1:10" ht="15.75" customHeight="1" x14ac:dyDescent="0.25">
      <c r="A31" s="35" t="s">
        <v>91</v>
      </c>
      <c r="B31" s="51"/>
      <c r="C31" s="26"/>
      <c r="D31" s="43"/>
      <c r="E31" s="43"/>
      <c r="F31" s="43"/>
      <c r="G31" s="130"/>
      <c r="H31" s="43">
        <f t="shared" ref="H31:H34" si="5">+D31-E31</f>
        <v>0</v>
      </c>
      <c r="I31" s="40"/>
    </row>
    <row r="32" spans="1:10" ht="14.25" customHeight="1" x14ac:dyDescent="0.25">
      <c r="A32" s="41" t="s">
        <v>31</v>
      </c>
      <c r="B32" s="51" t="s">
        <v>92</v>
      </c>
      <c r="C32" s="26" t="s">
        <v>93</v>
      </c>
      <c r="D32" s="43">
        <v>60000</v>
      </c>
      <c r="E32" s="74">
        <f>+F32</f>
        <v>0</v>
      </c>
      <c r="F32" s="43"/>
      <c r="G32" s="131"/>
      <c r="H32" s="43">
        <f t="shared" si="5"/>
        <v>60000</v>
      </c>
      <c r="I32" s="40"/>
    </row>
    <row r="33" spans="1:9" ht="14.25" customHeight="1" x14ac:dyDescent="0.25">
      <c r="A33" s="41"/>
      <c r="B33" s="51"/>
      <c r="C33" s="26"/>
      <c r="D33" s="43"/>
      <c r="E33" s="74">
        <f>+F33</f>
        <v>0</v>
      </c>
      <c r="F33" s="43"/>
      <c r="G33" s="131"/>
      <c r="H33" s="43">
        <f t="shared" si="5"/>
        <v>0</v>
      </c>
      <c r="I33" s="40"/>
    </row>
    <row r="34" spans="1:9" ht="14.25" customHeight="1" x14ac:dyDescent="0.3">
      <c r="A34" s="41"/>
      <c r="B34" s="42"/>
      <c r="C34" s="132"/>
      <c r="D34" s="43"/>
      <c r="E34" s="74"/>
      <c r="F34" s="133"/>
      <c r="G34" s="131"/>
      <c r="H34" s="43">
        <f t="shared" si="5"/>
        <v>0</v>
      </c>
      <c r="I34" s="13"/>
    </row>
    <row r="35" spans="1:9" ht="18" x14ac:dyDescent="0.25">
      <c r="A35" s="116"/>
      <c r="B35" s="117"/>
      <c r="C35" s="134" t="s">
        <v>94</v>
      </c>
      <c r="D35" s="129">
        <f>SUM(D31:D34)</f>
        <v>60000</v>
      </c>
      <c r="E35" s="129">
        <f>SUM(E31:E34)</f>
        <v>0</v>
      </c>
      <c r="F35" s="129">
        <f>SUM(F31:F34)</f>
        <v>0</v>
      </c>
      <c r="G35" s="128">
        <f>+E35/D35</f>
        <v>0</v>
      </c>
      <c r="H35" s="129">
        <f>SUM(H31:H34)</f>
        <v>60000</v>
      </c>
      <c r="I35" s="40" t="s">
        <v>82</v>
      </c>
    </row>
    <row r="36" spans="1:9" ht="12.75" customHeight="1" x14ac:dyDescent="0.25">
      <c r="A36" s="50"/>
      <c r="B36" s="51"/>
      <c r="C36" s="135"/>
      <c r="D36" s="74"/>
      <c r="E36" s="43"/>
      <c r="F36" s="43"/>
      <c r="G36" s="136"/>
      <c r="H36" s="43"/>
      <c r="I36" s="13"/>
    </row>
    <row r="37" spans="1:9" ht="12.75" customHeight="1" x14ac:dyDescent="0.25">
      <c r="A37" s="35">
        <v>301010000</v>
      </c>
      <c r="B37" s="36"/>
      <c r="C37" s="135"/>
      <c r="D37" s="74"/>
      <c r="E37" s="43"/>
      <c r="F37" s="43"/>
      <c r="G37" s="136"/>
      <c r="H37" s="43"/>
      <c r="I37" s="13"/>
    </row>
    <row r="38" spans="1:9" ht="12.75" customHeight="1" x14ac:dyDescent="0.25">
      <c r="A38" s="50"/>
      <c r="B38" s="51"/>
      <c r="C38" s="135"/>
      <c r="D38" s="74"/>
      <c r="E38" s="43"/>
      <c r="F38" s="43"/>
      <c r="G38" s="136"/>
      <c r="H38" s="43">
        <f>+D38-E38</f>
        <v>0</v>
      </c>
      <c r="I38" s="13"/>
    </row>
    <row r="39" spans="1:9" ht="13.5" customHeight="1" x14ac:dyDescent="0.25">
      <c r="A39" s="50"/>
      <c r="B39" s="51"/>
      <c r="C39" s="135"/>
      <c r="D39" s="74"/>
      <c r="E39" s="43"/>
      <c r="F39" s="43"/>
      <c r="G39" s="136"/>
      <c r="H39" s="29">
        <f t="shared" ref="H39" si="6">+D39-E39</f>
        <v>0</v>
      </c>
      <c r="I39" s="40"/>
    </row>
    <row r="40" spans="1:9" ht="15.75" x14ac:dyDescent="0.25">
      <c r="A40" s="137"/>
      <c r="B40" s="138"/>
      <c r="C40" s="139" t="s">
        <v>95</v>
      </c>
      <c r="D40" s="140">
        <f>SUM(D38:D39)</f>
        <v>0</v>
      </c>
      <c r="E40" s="140">
        <f>SUM(E38:E39)</f>
        <v>0</v>
      </c>
      <c r="F40" s="140">
        <f>SUM(F38:F39)</f>
        <v>0</v>
      </c>
      <c r="G40" s="141" t="e">
        <f>+E40/D40</f>
        <v>#DIV/0!</v>
      </c>
      <c r="H40" s="142">
        <f>SUM(H38:H39)</f>
        <v>0</v>
      </c>
      <c r="I40" s="13"/>
    </row>
    <row r="41" spans="1:9" ht="15.75" x14ac:dyDescent="0.25">
      <c r="A41" s="35">
        <v>301010000</v>
      </c>
      <c r="B41" s="143"/>
      <c r="C41" s="144"/>
      <c r="D41" s="145"/>
      <c r="E41" s="43"/>
      <c r="F41" s="74"/>
      <c r="G41" s="145"/>
      <c r="H41" s="146"/>
      <c r="I41" s="13"/>
    </row>
    <row r="42" spans="1:9" ht="15.75" x14ac:dyDescent="0.25">
      <c r="A42" s="147" t="s">
        <v>31</v>
      </c>
      <c r="B42" s="144" t="s">
        <v>96</v>
      </c>
      <c r="C42" s="144" t="s">
        <v>97</v>
      </c>
      <c r="D42" s="43">
        <v>18000</v>
      </c>
      <c r="E42" s="43"/>
      <c r="F42" s="74"/>
      <c r="G42" s="148"/>
      <c r="H42" s="43">
        <f>+D42-E42</f>
        <v>18000</v>
      </c>
      <c r="I42" s="13"/>
    </row>
    <row r="43" spans="1:9" ht="15.75" x14ac:dyDescent="0.25">
      <c r="A43" s="147" t="s">
        <v>31</v>
      </c>
      <c r="B43" s="144" t="s">
        <v>98</v>
      </c>
      <c r="C43" s="144" t="s">
        <v>99</v>
      </c>
      <c r="D43" s="43">
        <v>13200</v>
      </c>
      <c r="E43" s="43">
        <f>+F43</f>
        <v>2180</v>
      </c>
      <c r="F43" s="74">
        <v>2180</v>
      </c>
      <c r="G43" s="148"/>
      <c r="H43" s="43">
        <f>+D43-E43</f>
        <v>11020</v>
      </c>
      <c r="I43" s="13"/>
    </row>
    <row r="44" spans="1:9" ht="15.75" x14ac:dyDescent="0.25">
      <c r="A44" s="147"/>
      <c r="B44" s="144"/>
      <c r="C44" s="144"/>
      <c r="D44" s="43"/>
      <c r="E44" s="43"/>
      <c r="F44" s="74"/>
      <c r="G44" s="148"/>
      <c r="H44" s="43">
        <f t="shared" ref="H44:H50" si="7">+D44-E44</f>
        <v>0</v>
      </c>
      <c r="I44" s="13"/>
    </row>
    <row r="45" spans="1:9" ht="15.75" x14ac:dyDescent="0.25">
      <c r="A45" s="137"/>
      <c r="B45" s="138"/>
      <c r="C45" s="139" t="s">
        <v>100</v>
      </c>
      <c r="D45" s="140">
        <f>SUM(D42:D44)</f>
        <v>31200</v>
      </c>
      <c r="E45" s="140">
        <f>SUM(E42:E44)</f>
        <v>2180</v>
      </c>
      <c r="F45" s="140">
        <f>SUM(F42:F44)</f>
        <v>2180</v>
      </c>
      <c r="G45" s="141">
        <f>+E45/D45</f>
        <v>6.9871794871794873E-2</v>
      </c>
      <c r="H45" s="142">
        <f>SUM(H42:H44)</f>
        <v>29020</v>
      </c>
      <c r="I45" s="13" t="s">
        <v>82</v>
      </c>
    </row>
    <row r="46" spans="1:9" ht="15.75" x14ac:dyDescent="0.25">
      <c r="A46" s="149"/>
      <c r="B46" s="150"/>
      <c r="C46" s="151" t="s">
        <v>101</v>
      </c>
      <c r="D46" s="152">
        <f>+D45+D40</f>
        <v>31200</v>
      </c>
      <c r="E46" s="152">
        <f>+E45+E40</f>
        <v>2180</v>
      </c>
      <c r="F46" s="152">
        <f>+F45+F40</f>
        <v>2180</v>
      </c>
      <c r="G46" s="152"/>
      <c r="H46" s="152">
        <f>+H45+H40</f>
        <v>29020</v>
      </c>
      <c r="I46" s="13"/>
    </row>
    <row r="47" spans="1:9" ht="15.75" x14ac:dyDescent="0.25">
      <c r="A47" s="147"/>
      <c r="B47" s="153"/>
      <c r="C47" s="144"/>
      <c r="D47" s="74"/>
      <c r="E47" s="74"/>
      <c r="F47" s="154"/>
      <c r="G47" s="154"/>
      <c r="H47" s="155">
        <f t="shared" si="7"/>
        <v>0</v>
      </c>
      <c r="I47" s="13"/>
    </row>
    <row r="48" spans="1:9" ht="18" x14ac:dyDescent="0.25">
      <c r="A48" s="35" t="s">
        <v>102</v>
      </c>
      <c r="B48" s="51"/>
      <c r="C48" s="156"/>
      <c r="D48" s="74"/>
      <c r="E48" s="43"/>
      <c r="F48" s="43"/>
      <c r="G48" s="157"/>
      <c r="H48" s="155">
        <f t="shared" si="7"/>
        <v>0</v>
      </c>
      <c r="I48" s="13"/>
    </row>
    <row r="49" spans="1:9" ht="18" x14ac:dyDescent="0.25">
      <c r="A49" s="41" t="s">
        <v>29</v>
      </c>
      <c r="B49" s="42" t="s">
        <v>103</v>
      </c>
      <c r="C49" s="158" t="s">
        <v>104</v>
      </c>
      <c r="D49" s="74">
        <v>10000</v>
      </c>
      <c r="E49" s="43">
        <f>+F49</f>
        <v>0</v>
      </c>
      <c r="F49" s="43"/>
      <c r="G49" s="159"/>
      <c r="H49" s="29">
        <f t="shared" si="7"/>
        <v>10000</v>
      </c>
      <c r="I49" s="40"/>
    </row>
    <row r="50" spans="1:9" ht="18" x14ac:dyDescent="0.25">
      <c r="A50" s="41"/>
      <c r="B50" s="42"/>
      <c r="C50" s="158"/>
      <c r="D50" s="74"/>
      <c r="E50" s="43"/>
      <c r="F50" s="43"/>
      <c r="G50" s="159"/>
      <c r="H50" s="29">
        <f t="shared" si="7"/>
        <v>0</v>
      </c>
      <c r="I50" s="40"/>
    </row>
    <row r="51" spans="1:9" ht="18" x14ac:dyDescent="0.25">
      <c r="A51" s="160"/>
      <c r="B51" s="160"/>
      <c r="C51" s="122" t="s">
        <v>105</v>
      </c>
      <c r="D51" s="123">
        <f>SUM(D49:D50)</f>
        <v>10000</v>
      </c>
      <c r="E51" s="123">
        <f>SUM(E49:E50)</f>
        <v>0</v>
      </c>
      <c r="F51" s="123">
        <f>SUM(F49:F50)</f>
        <v>0</v>
      </c>
      <c r="G51" s="128">
        <f>+E51/D51</f>
        <v>0</v>
      </c>
      <c r="H51" s="129">
        <f>SUM(H49:H50)</f>
        <v>10000</v>
      </c>
      <c r="I51" s="40" t="s">
        <v>82</v>
      </c>
    </row>
    <row r="52" spans="1:9" ht="18" x14ac:dyDescent="0.25">
      <c r="A52" s="35" t="s">
        <v>106</v>
      </c>
      <c r="B52" s="51"/>
      <c r="C52" s="126"/>
      <c r="D52" s="81"/>
      <c r="E52" s="74"/>
      <c r="F52" s="81"/>
      <c r="G52" s="161"/>
      <c r="H52" s="81"/>
      <c r="I52" s="40"/>
    </row>
    <row r="53" spans="1:9" ht="18" x14ac:dyDescent="0.25">
      <c r="A53" s="41" t="s">
        <v>51</v>
      </c>
      <c r="B53" s="42" t="s">
        <v>103</v>
      </c>
      <c r="C53" s="83" t="s">
        <v>107</v>
      </c>
      <c r="D53" s="43">
        <v>26250</v>
      </c>
      <c r="E53" s="74">
        <f>+F53</f>
        <v>0</v>
      </c>
      <c r="F53" s="43"/>
      <c r="G53" s="136"/>
      <c r="H53" s="29">
        <f t="shared" ref="H53:H57" si="8">+D53-E53</f>
        <v>26250</v>
      </c>
      <c r="I53" s="40"/>
    </row>
    <row r="54" spans="1:9" ht="18" x14ac:dyDescent="0.25">
      <c r="A54" s="41" t="s">
        <v>108</v>
      </c>
      <c r="B54" s="42" t="s">
        <v>103</v>
      </c>
      <c r="C54" s="83" t="s">
        <v>109</v>
      </c>
      <c r="D54" s="43">
        <v>20000</v>
      </c>
      <c r="E54" s="74">
        <f t="shared" ref="E54:E57" si="9">+F54</f>
        <v>0</v>
      </c>
      <c r="F54" s="43">
        <v>0</v>
      </c>
      <c r="G54" s="136"/>
      <c r="H54" s="29">
        <f t="shared" si="8"/>
        <v>20000</v>
      </c>
      <c r="I54" s="40"/>
    </row>
    <row r="55" spans="1:9" ht="18" x14ac:dyDescent="0.25">
      <c r="A55" s="41" t="s">
        <v>108</v>
      </c>
      <c r="B55" s="42" t="s">
        <v>103</v>
      </c>
      <c r="C55" s="83" t="s">
        <v>110</v>
      </c>
      <c r="D55" s="43">
        <v>45000</v>
      </c>
      <c r="E55" s="74">
        <f t="shared" si="9"/>
        <v>0</v>
      </c>
      <c r="F55" s="43"/>
      <c r="G55" s="136"/>
      <c r="H55" s="29">
        <f t="shared" si="8"/>
        <v>45000</v>
      </c>
      <c r="I55" s="40"/>
    </row>
    <row r="56" spans="1:9" ht="18" x14ac:dyDescent="0.25">
      <c r="A56" s="41" t="s">
        <v>108</v>
      </c>
      <c r="B56" s="42" t="s">
        <v>103</v>
      </c>
      <c r="C56" s="83" t="s">
        <v>111</v>
      </c>
      <c r="D56" s="43">
        <v>20000</v>
      </c>
      <c r="E56" s="74">
        <f t="shared" si="9"/>
        <v>0</v>
      </c>
      <c r="F56" s="43">
        <v>0</v>
      </c>
      <c r="G56" s="136"/>
      <c r="H56" s="29">
        <f t="shared" si="8"/>
        <v>20000</v>
      </c>
      <c r="I56" s="40"/>
    </row>
    <row r="57" spans="1:9" ht="18" x14ac:dyDescent="0.25">
      <c r="A57" s="41"/>
      <c r="B57" s="42"/>
      <c r="C57" s="83"/>
      <c r="D57" s="43"/>
      <c r="E57" s="74">
        <f t="shared" si="9"/>
        <v>0</v>
      </c>
      <c r="F57" s="43">
        <v>0</v>
      </c>
      <c r="G57" s="136"/>
      <c r="H57" s="29">
        <f t="shared" si="8"/>
        <v>0</v>
      </c>
      <c r="I57" s="40"/>
    </row>
    <row r="58" spans="1:9" ht="20.25" x14ac:dyDescent="0.3">
      <c r="A58" s="116"/>
      <c r="B58" s="117"/>
      <c r="C58" s="151" t="s">
        <v>112</v>
      </c>
      <c r="D58" s="152">
        <f>SUM(D53:D57)</f>
        <v>111250</v>
      </c>
      <c r="E58" s="152">
        <f>SUM(E53:E57)</f>
        <v>0</v>
      </c>
      <c r="F58" s="129">
        <f>SUM(F53:F57)</f>
        <v>0</v>
      </c>
      <c r="G58" s="162">
        <f>+E58/D58</f>
        <v>0</v>
      </c>
      <c r="H58" s="163">
        <f>SUM(H53:H57)</f>
        <v>111250</v>
      </c>
      <c r="I58" s="40" t="s">
        <v>82</v>
      </c>
    </row>
    <row r="59" spans="1:9" ht="20.25" x14ac:dyDescent="0.3">
      <c r="A59" s="35" t="s">
        <v>113</v>
      </c>
      <c r="B59" s="51"/>
      <c r="C59" s="73"/>
      <c r="D59" s="81"/>
      <c r="E59" s="74"/>
      <c r="F59" s="43"/>
      <c r="G59" s="164"/>
      <c r="H59" s="81"/>
      <c r="I59" s="13"/>
    </row>
    <row r="60" spans="1:9" ht="20.25" x14ac:dyDescent="0.3">
      <c r="A60" s="41" t="s">
        <v>47</v>
      </c>
      <c r="B60" s="42" t="s">
        <v>114</v>
      </c>
      <c r="C60" s="73" t="s">
        <v>48</v>
      </c>
      <c r="D60" s="43">
        <v>179172</v>
      </c>
      <c r="E60" s="74">
        <f>+F60</f>
        <v>14931</v>
      </c>
      <c r="F60" s="43">
        <v>14931</v>
      </c>
      <c r="G60" s="165"/>
      <c r="H60" s="43">
        <f>+D60-E60</f>
        <v>164241</v>
      </c>
      <c r="I60" s="13"/>
    </row>
    <row r="61" spans="1:9" ht="20.25" x14ac:dyDescent="0.3">
      <c r="A61" s="41"/>
      <c r="B61" s="42"/>
      <c r="C61" s="73"/>
      <c r="D61" s="43"/>
      <c r="E61" s="74">
        <f>+F61</f>
        <v>0</v>
      </c>
      <c r="F61" s="43"/>
      <c r="G61" s="166"/>
      <c r="H61" s="43">
        <f>+D61-E61</f>
        <v>0</v>
      </c>
      <c r="I61" s="13"/>
    </row>
    <row r="62" spans="1:9" ht="20.25" x14ac:dyDescent="0.3">
      <c r="A62" s="41"/>
      <c r="B62" s="42"/>
      <c r="C62" s="73"/>
      <c r="D62" s="43"/>
      <c r="E62" s="74"/>
      <c r="F62" s="43"/>
      <c r="G62" s="165"/>
      <c r="H62" s="43">
        <f t="shared" ref="H62" si="10">+D62-E62</f>
        <v>0</v>
      </c>
      <c r="I62" s="40"/>
    </row>
    <row r="63" spans="1:9" ht="15.75" x14ac:dyDescent="0.25">
      <c r="A63" s="116"/>
      <c r="B63" s="117"/>
      <c r="C63" s="167" t="s">
        <v>115</v>
      </c>
      <c r="D63" s="168">
        <f>SUM(D60:D62)</f>
        <v>179172</v>
      </c>
      <c r="E63" s="168">
        <f>SUM(E60:E62)</f>
        <v>14931</v>
      </c>
      <c r="F63" s="168">
        <f>SUM(F60:F62)</f>
        <v>14931</v>
      </c>
      <c r="G63" s="168">
        <f>SUM(G60:G62)</f>
        <v>0</v>
      </c>
      <c r="H63" s="169">
        <f>SUM(H60:H62)</f>
        <v>164241</v>
      </c>
      <c r="I63" s="40" t="s">
        <v>82</v>
      </c>
    </row>
    <row r="64" spans="1:9" ht="16.5" thickBot="1" x14ac:dyDescent="0.3">
      <c r="A64" s="170"/>
      <c r="B64" s="171"/>
      <c r="C64" s="172" t="s">
        <v>116</v>
      </c>
      <c r="D64" s="173">
        <f>+D63</f>
        <v>179172</v>
      </c>
      <c r="E64" s="173">
        <f t="shared" ref="E64:H64" si="11">+E63</f>
        <v>14931</v>
      </c>
      <c r="F64" s="173">
        <f t="shared" si="11"/>
        <v>14931</v>
      </c>
      <c r="G64" s="174">
        <f>+E64/D64</f>
        <v>8.3333333333333329E-2</v>
      </c>
      <c r="H64" s="173">
        <f t="shared" si="11"/>
        <v>164241</v>
      </c>
      <c r="I64" s="40"/>
    </row>
    <row r="65" spans="1:9" ht="10.5" customHeight="1" x14ac:dyDescent="0.3">
      <c r="C65" s="175"/>
      <c r="D65" s="176"/>
      <c r="E65" s="177"/>
      <c r="F65" s="177"/>
      <c r="G65" s="178"/>
      <c r="H65" s="179"/>
      <c r="I65" s="13"/>
    </row>
    <row r="66" spans="1:9" ht="12" hidden="1" customHeight="1" x14ac:dyDescent="0.3">
      <c r="E66" s="177"/>
      <c r="F66" s="176"/>
      <c r="G66" s="180"/>
      <c r="H66" s="179"/>
      <c r="I66" s="13"/>
    </row>
    <row r="67" spans="1:9" ht="20.25" x14ac:dyDescent="0.3">
      <c r="A67" s="25" t="s">
        <v>117</v>
      </c>
      <c r="B67" s="42"/>
      <c r="C67" s="51"/>
      <c r="D67" s="74"/>
      <c r="E67" s="43"/>
      <c r="F67" s="43"/>
      <c r="G67" s="181"/>
      <c r="H67" s="29">
        <f t="shared" ref="H67:H92" si="12">+D67-E67</f>
        <v>0</v>
      </c>
      <c r="I67" s="40"/>
    </row>
    <row r="68" spans="1:9" ht="15.75" x14ac:dyDescent="0.25">
      <c r="A68" s="21" t="s">
        <v>29</v>
      </c>
      <c r="B68" s="42" t="s">
        <v>118</v>
      </c>
      <c r="C68" s="22" t="s">
        <v>30</v>
      </c>
      <c r="D68" s="74">
        <v>50666.5</v>
      </c>
      <c r="E68" s="43"/>
      <c r="F68" s="43"/>
      <c r="G68" s="74"/>
      <c r="H68" s="29">
        <f>+D68-E68</f>
        <v>50666.5</v>
      </c>
      <c r="I68" s="40"/>
    </row>
    <row r="69" spans="1:9" ht="15.75" x14ac:dyDescent="0.25">
      <c r="A69" s="21" t="s">
        <v>31</v>
      </c>
      <c r="B69" s="42" t="s">
        <v>118</v>
      </c>
      <c r="C69" s="22" t="s">
        <v>119</v>
      </c>
      <c r="D69" s="74">
        <v>44893.2</v>
      </c>
      <c r="E69" s="43"/>
      <c r="F69" s="43"/>
      <c r="G69" s="74"/>
      <c r="H69" s="29">
        <f t="shared" ref="H69:H79" si="13">+D69-E69</f>
        <v>44893.2</v>
      </c>
      <c r="I69" s="40"/>
    </row>
    <row r="70" spans="1:9" ht="15.75" x14ac:dyDescent="0.25">
      <c r="A70" s="21" t="s">
        <v>37</v>
      </c>
      <c r="B70" s="42" t="s">
        <v>118</v>
      </c>
      <c r="C70" s="22" t="s">
        <v>38</v>
      </c>
      <c r="D70" s="74">
        <v>171377.79</v>
      </c>
      <c r="E70" s="43"/>
      <c r="F70" s="43"/>
      <c r="G70" s="74"/>
      <c r="H70" s="29">
        <f t="shared" si="13"/>
        <v>171377.79</v>
      </c>
      <c r="I70" s="40"/>
    </row>
    <row r="71" spans="1:9" ht="15.75" x14ac:dyDescent="0.25">
      <c r="A71" s="21" t="s">
        <v>39</v>
      </c>
      <c r="B71" s="42" t="s">
        <v>118</v>
      </c>
      <c r="C71" s="22" t="s">
        <v>120</v>
      </c>
      <c r="D71" s="74">
        <v>24261.73</v>
      </c>
      <c r="E71" s="43"/>
      <c r="F71" s="43"/>
      <c r="G71" s="74"/>
      <c r="H71" s="29">
        <f t="shared" si="13"/>
        <v>24261.73</v>
      </c>
      <c r="I71" s="40"/>
    </row>
    <row r="72" spans="1:9" ht="15.75" x14ac:dyDescent="0.25">
      <c r="A72" s="21" t="s">
        <v>121</v>
      </c>
      <c r="B72" s="42" t="s">
        <v>118</v>
      </c>
      <c r="C72" s="22" t="s">
        <v>122</v>
      </c>
      <c r="D72" s="74">
        <v>60018.59</v>
      </c>
      <c r="E72" s="43"/>
      <c r="F72" s="43"/>
      <c r="G72" s="74"/>
      <c r="H72" s="29">
        <f t="shared" si="13"/>
        <v>60018.59</v>
      </c>
      <c r="I72" s="40"/>
    </row>
    <row r="73" spans="1:9" ht="15.75" x14ac:dyDescent="0.25">
      <c r="A73" s="21" t="s">
        <v>35</v>
      </c>
      <c r="B73" s="42" t="s">
        <v>118</v>
      </c>
      <c r="C73" s="22" t="s">
        <v>123</v>
      </c>
      <c r="D73" s="74">
        <v>40513.279999999999</v>
      </c>
      <c r="E73" s="43"/>
      <c r="F73" s="43"/>
      <c r="G73" s="74"/>
      <c r="H73" s="29">
        <f t="shared" si="13"/>
        <v>40513.279999999999</v>
      </c>
      <c r="I73" s="40"/>
    </row>
    <row r="74" spans="1:9" ht="15.75" x14ac:dyDescent="0.25">
      <c r="A74" s="21" t="s">
        <v>124</v>
      </c>
      <c r="B74" s="42" t="s">
        <v>118</v>
      </c>
      <c r="C74" s="22" t="s">
        <v>125</v>
      </c>
      <c r="D74" s="74">
        <v>29722.46</v>
      </c>
      <c r="E74" s="43"/>
      <c r="F74" s="43"/>
      <c r="G74" s="74"/>
      <c r="H74" s="29">
        <f t="shared" si="13"/>
        <v>29722.46</v>
      </c>
      <c r="I74" s="40"/>
    </row>
    <row r="75" spans="1:9" ht="15.75" x14ac:dyDescent="0.25">
      <c r="A75" s="21" t="s">
        <v>47</v>
      </c>
      <c r="B75" s="42" t="s">
        <v>118</v>
      </c>
      <c r="C75" s="22" t="s">
        <v>48</v>
      </c>
      <c r="D75" s="74">
        <v>762495.11</v>
      </c>
      <c r="E75" s="43"/>
      <c r="F75" s="43"/>
      <c r="G75" s="74"/>
      <c r="H75" s="29">
        <f t="shared" si="13"/>
        <v>762495.11</v>
      </c>
      <c r="I75" s="40"/>
    </row>
    <row r="76" spans="1:9" ht="15.75" x14ac:dyDescent="0.25">
      <c r="A76" s="21" t="s">
        <v>43</v>
      </c>
      <c r="B76" s="42" t="s">
        <v>118</v>
      </c>
      <c r="C76" s="22" t="s">
        <v>44</v>
      </c>
      <c r="D76" s="74">
        <v>18312.03</v>
      </c>
      <c r="E76" s="43"/>
      <c r="F76" s="43"/>
      <c r="G76" s="74"/>
      <c r="H76" s="29">
        <f t="shared" si="13"/>
        <v>18312.03</v>
      </c>
      <c r="I76" s="40"/>
    </row>
    <row r="77" spans="1:9" ht="15.75" x14ac:dyDescent="0.25">
      <c r="A77" s="21" t="s">
        <v>126</v>
      </c>
      <c r="B77" s="42" t="s">
        <v>118</v>
      </c>
      <c r="C77" s="22" t="s">
        <v>127</v>
      </c>
      <c r="D77" s="74">
        <v>70585.45</v>
      </c>
      <c r="E77" s="43"/>
      <c r="F77" s="43"/>
      <c r="G77" s="74"/>
      <c r="H77" s="29">
        <f t="shared" si="13"/>
        <v>70585.45</v>
      </c>
      <c r="I77" s="40"/>
    </row>
    <row r="78" spans="1:9" ht="15.75" x14ac:dyDescent="0.25">
      <c r="A78" s="21" t="s">
        <v>85</v>
      </c>
      <c r="B78" s="42" t="s">
        <v>118</v>
      </c>
      <c r="C78" s="22" t="s">
        <v>128</v>
      </c>
      <c r="D78" s="74">
        <v>102867.81</v>
      </c>
      <c r="E78" s="43"/>
      <c r="F78" s="43"/>
      <c r="G78" s="74"/>
      <c r="H78" s="29">
        <f t="shared" si="13"/>
        <v>102867.81</v>
      </c>
      <c r="I78" s="40"/>
    </row>
    <row r="79" spans="1:9" ht="15.75" x14ac:dyDescent="0.25">
      <c r="A79" s="21"/>
      <c r="B79" s="42"/>
      <c r="C79" s="22"/>
      <c r="D79" s="74"/>
      <c r="E79" s="43"/>
      <c r="F79" s="43"/>
      <c r="G79" s="74"/>
      <c r="H79" s="29">
        <f t="shared" si="13"/>
        <v>0</v>
      </c>
      <c r="I79" s="40"/>
    </row>
    <row r="80" spans="1:9" ht="15.75" x14ac:dyDescent="0.25">
      <c r="A80" s="30"/>
      <c r="B80" s="117"/>
      <c r="C80" s="182" t="s">
        <v>129</v>
      </c>
      <c r="D80" s="168">
        <f>SUM(D68:D79)</f>
        <v>1375713.95</v>
      </c>
      <c r="E80" s="168">
        <f>SUM(E68:E79)</f>
        <v>0</v>
      </c>
      <c r="F80" s="168">
        <f>SUM(F68:F79)</f>
        <v>0</v>
      </c>
      <c r="G80" s="141">
        <f>+E80/D80</f>
        <v>0</v>
      </c>
      <c r="H80" s="169">
        <f>SUM(H68:H79)</f>
        <v>1375713.95</v>
      </c>
      <c r="I80" s="40"/>
    </row>
    <row r="81" spans="1:9" ht="18" x14ac:dyDescent="0.25">
      <c r="A81" s="41"/>
      <c r="B81" s="42"/>
      <c r="C81" s="22"/>
      <c r="D81" s="74"/>
      <c r="E81" s="43"/>
      <c r="F81" s="43"/>
      <c r="G81" s="130"/>
      <c r="H81" s="29">
        <f t="shared" si="12"/>
        <v>0</v>
      </c>
      <c r="I81" s="40"/>
    </row>
    <row r="82" spans="1:9" ht="18" x14ac:dyDescent="0.25">
      <c r="A82" s="25" t="s">
        <v>130</v>
      </c>
      <c r="B82" s="42"/>
      <c r="C82" s="22"/>
      <c r="D82" s="74"/>
      <c r="E82" s="43"/>
      <c r="F82" s="74"/>
      <c r="G82" s="131"/>
      <c r="H82" s="29">
        <f t="shared" si="12"/>
        <v>0</v>
      </c>
      <c r="I82" s="40"/>
    </row>
    <row r="83" spans="1:9" ht="18" x14ac:dyDescent="0.25">
      <c r="A83" s="25" t="s">
        <v>51</v>
      </c>
      <c r="B83" s="42" t="s">
        <v>131</v>
      </c>
      <c r="C83" s="22" t="s">
        <v>132</v>
      </c>
      <c r="D83" s="74">
        <v>17900000</v>
      </c>
      <c r="E83" s="43"/>
      <c r="F83" s="74"/>
      <c r="G83" s="131"/>
      <c r="H83" s="29">
        <f t="shared" si="12"/>
        <v>17900000</v>
      </c>
      <c r="I83" s="40"/>
    </row>
    <row r="84" spans="1:9" ht="18" x14ac:dyDescent="0.25">
      <c r="A84" s="41"/>
      <c r="B84" s="42"/>
      <c r="C84" s="22"/>
      <c r="D84" s="74"/>
      <c r="E84" s="43">
        <f>+F84</f>
        <v>0</v>
      </c>
      <c r="F84" s="74"/>
      <c r="G84" s="131"/>
      <c r="H84" s="29">
        <f t="shared" si="12"/>
        <v>0</v>
      </c>
      <c r="I84" s="40"/>
    </row>
    <row r="85" spans="1:9" ht="15.75" x14ac:dyDescent="0.25">
      <c r="A85" s="116"/>
      <c r="B85" s="117"/>
      <c r="C85" s="118" t="s">
        <v>133</v>
      </c>
      <c r="D85" s="168">
        <f>SUM(D83:D84)</f>
        <v>17900000</v>
      </c>
      <c r="E85" s="168">
        <f>SUM(E83:E84)</f>
        <v>0</v>
      </c>
      <c r="F85" s="168">
        <f>SUM(F83:F84)</f>
        <v>0</v>
      </c>
      <c r="G85" s="168">
        <f>SUM(G83:G84)</f>
        <v>0</v>
      </c>
      <c r="H85" s="168">
        <f>SUM(H83:H84)</f>
        <v>17900000</v>
      </c>
      <c r="I85" s="40"/>
    </row>
    <row r="86" spans="1:9" ht="15.75" x14ac:dyDescent="0.25">
      <c r="A86" s="42"/>
      <c r="B86" s="42"/>
      <c r="C86" s="26"/>
      <c r="D86" s="74"/>
      <c r="E86" s="74"/>
      <c r="F86" s="74"/>
      <c r="G86" s="74"/>
      <c r="H86" s="74"/>
      <c r="I86" s="40"/>
    </row>
    <row r="87" spans="1:9" ht="15.75" x14ac:dyDescent="0.25">
      <c r="A87" s="183"/>
      <c r="B87" s="184"/>
      <c r="C87" s="185" t="s">
        <v>134</v>
      </c>
      <c r="D87" s="140">
        <f>+D85+D80</f>
        <v>19275713.949999999</v>
      </c>
      <c r="E87" s="140">
        <f t="shared" ref="E87:H87" si="14">+E85+E80</f>
        <v>0</v>
      </c>
      <c r="F87" s="140">
        <f t="shared" si="14"/>
        <v>0</v>
      </c>
      <c r="G87" s="140">
        <f t="shared" si="14"/>
        <v>0</v>
      </c>
      <c r="H87" s="140">
        <f t="shared" si="14"/>
        <v>19275713.949999999</v>
      </c>
      <c r="I87" s="40"/>
    </row>
    <row r="88" spans="1:9" ht="15.75" x14ac:dyDescent="0.25">
      <c r="I88" s="40"/>
    </row>
    <row r="89" spans="1:9" ht="18" x14ac:dyDescent="0.25">
      <c r="A89" s="186" t="s">
        <v>135</v>
      </c>
      <c r="B89" s="187" t="s">
        <v>136</v>
      </c>
      <c r="C89" s="18"/>
      <c r="D89" s="188"/>
      <c r="E89" s="133"/>
      <c r="F89" s="189"/>
      <c r="G89" s="190"/>
      <c r="H89" s="114"/>
      <c r="I89" s="40"/>
    </row>
    <row r="90" spans="1:9" ht="18" x14ac:dyDescent="0.25">
      <c r="A90" s="191"/>
      <c r="B90" s="192"/>
      <c r="C90" s="193"/>
      <c r="D90" s="168"/>
      <c r="E90" s="194">
        <f>+F90</f>
        <v>0</v>
      </c>
      <c r="F90" s="169"/>
      <c r="G90" s="195"/>
      <c r="H90" s="119">
        <f>+D90-E90</f>
        <v>0</v>
      </c>
      <c r="I90" s="40"/>
    </row>
    <row r="91" spans="1:9" ht="18" x14ac:dyDescent="0.25">
      <c r="A91" s="196"/>
      <c r="B91" s="197"/>
      <c r="C91" s="96"/>
      <c r="D91" s="198"/>
      <c r="E91" s="81"/>
      <c r="F91" s="199"/>
      <c r="G91" s="200"/>
      <c r="H91" s="107"/>
      <c r="I91" s="40"/>
    </row>
    <row r="92" spans="1:9" ht="18" x14ac:dyDescent="0.25">
      <c r="A92" s="25" t="s">
        <v>137</v>
      </c>
      <c r="B92" s="42"/>
      <c r="C92" s="22"/>
      <c r="D92" s="74"/>
      <c r="E92" s="43"/>
      <c r="F92" s="155"/>
      <c r="G92" s="130"/>
      <c r="H92" s="29">
        <f t="shared" si="12"/>
        <v>0</v>
      </c>
      <c r="I92" s="40"/>
    </row>
    <row r="93" spans="1:9" ht="18" x14ac:dyDescent="0.25">
      <c r="A93" s="25"/>
      <c r="B93" s="201" t="s">
        <v>138</v>
      </c>
      <c r="C93" s="22"/>
      <c r="D93" s="74"/>
      <c r="E93" s="43"/>
      <c r="F93" s="155"/>
      <c r="G93" s="130"/>
      <c r="H93" s="29"/>
      <c r="I93" s="40"/>
    </row>
    <row r="94" spans="1:9" ht="18" x14ac:dyDescent="0.25">
      <c r="A94" s="25" t="s">
        <v>139</v>
      </c>
      <c r="B94" s="42" t="s">
        <v>140</v>
      </c>
      <c r="C94" s="22" t="s">
        <v>141</v>
      </c>
      <c r="D94" s="74">
        <v>90000</v>
      </c>
      <c r="E94" s="43">
        <f>+F94</f>
        <v>0</v>
      </c>
      <c r="F94" s="155"/>
      <c r="G94" s="130"/>
      <c r="H94" s="29">
        <f>+D94-E94</f>
        <v>90000</v>
      </c>
      <c r="I94" s="40"/>
    </row>
    <row r="95" spans="1:9" ht="18" x14ac:dyDescent="0.25">
      <c r="A95" s="25" t="s">
        <v>29</v>
      </c>
      <c r="B95" s="42" t="s">
        <v>140</v>
      </c>
      <c r="C95" s="22" t="s">
        <v>142</v>
      </c>
      <c r="D95" s="74">
        <v>45000</v>
      </c>
      <c r="E95" s="43">
        <f t="shared" ref="E95:E117" si="15">+F95</f>
        <v>0</v>
      </c>
      <c r="F95" s="155"/>
      <c r="G95" s="130"/>
      <c r="H95" s="29">
        <f t="shared" ref="H95:H117" si="16">+D95-E95</f>
        <v>45000</v>
      </c>
      <c r="I95" s="40"/>
    </row>
    <row r="96" spans="1:9" ht="18" x14ac:dyDescent="0.25">
      <c r="A96" s="25" t="s">
        <v>51</v>
      </c>
      <c r="B96" s="42" t="s">
        <v>140</v>
      </c>
      <c r="C96" s="22" t="s">
        <v>143</v>
      </c>
      <c r="D96" s="74">
        <v>165000</v>
      </c>
      <c r="E96" s="43">
        <f t="shared" si="15"/>
        <v>0</v>
      </c>
      <c r="F96" s="155"/>
      <c r="G96" s="130"/>
      <c r="H96" s="29">
        <f t="shared" si="16"/>
        <v>165000</v>
      </c>
      <c r="I96" s="40"/>
    </row>
    <row r="97" spans="1:9" ht="18" x14ac:dyDescent="0.25">
      <c r="A97" s="25" t="s">
        <v>51</v>
      </c>
      <c r="B97" s="42" t="s">
        <v>140</v>
      </c>
      <c r="C97" s="22" t="s">
        <v>144</v>
      </c>
      <c r="D97" s="74">
        <v>123750</v>
      </c>
      <c r="E97" s="43">
        <f t="shared" si="15"/>
        <v>0</v>
      </c>
      <c r="F97" s="155"/>
      <c r="G97" s="130"/>
      <c r="H97" s="29">
        <f t="shared" si="16"/>
        <v>123750</v>
      </c>
      <c r="I97" s="40"/>
    </row>
    <row r="98" spans="1:9" ht="18" x14ac:dyDescent="0.25">
      <c r="A98" s="25" t="s">
        <v>51</v>
      </c>
      <c r="B98" s="42" t="s">
        <v>140</v>
      </c>
      <c r="C98" s="22" t="s">
        <v>145</v>
      </c>
      <c r="D98" s="74">
        <v>375000</v>
      </c>
      <c r="E98" s="43">
        <f t="shared" si="15"/>
        <v>113000</v>
      </c>
      <c r="F98" s="155">
        <v>113000</v>
      </c>
      <c r="G98" s="130"/>
      <c r="H98" s="29">
        <f t="shared" si="16"/>
        <v>262000</v>
      </c>
      <c r="I98" s="40"/>
    </row>
    <row r="99" spans="1:9" ht="18" x14ac:dyDescent="0.25">
      <c r="A99" s="25" t="s">
        <v>108</v>
      </c>
      <c r="B99" s="42" t="s">
        <v>140</v>
      </c>
      <c r="C99" s="22" t="s">
        <v>146</v>
      </c>
      <c r="D99" s="74">
        <v>70000</v>
      </c>
      <c r="E99" s="43">
        <f t="shared" si="15"/>
        <v>0</v>
      </c>
      <c r="F99" s="155"/>
      <c r="G99" s="130"/>
      <c r="H99" s="29">
        <f t="shared" si="16"/>
        <v>70000</v>
      </c>
      <c r="I99" s="40"/>
    </row>
    <row r="100" spans="1:9" ht="18" x14ac:dyDescent="0.25">
      <c r="A100" s="25" t="s">
        <v>108</v>
      </c>
      <c r="B100" s="42" t="s">
        <v>140</v>
      </c>
      <c r="C100" s="22" t="s">
        <v>147</v>
      </c>
      <c r="D100" s="74">
        <v>50000</v>
      </c>
      <c r="E100" s="43">
        <f t="shared" si="15"/>
        <v>0</v>
      </c>
      <c r="F100" s="155"/>
      <c r="G100" s="130"/>
      <c r="H100" s="29">
        <f t="shared" si="16"/>
        <v>50000</v>
      </c>
      <c r="I100" s="40"/>
    </row>
    <row r="101" spans="1:9" ht="18" x14ac:dyDescent="0.25">
      <c r="A101" s="25" t="s">
        <v>108</v>
      </c>
      <c r="B101" s="42" t="s">
        <v>140</v>
      </c>
      <c r="C101" s="22" t="s">
        <v>148</v>
      </c>
      <c r="D101" s="74">
        <v>20000</v>
      </c>
      <c r="E101" s="43">
        <f t="shared" si="15"/>
        <v>0</v>
      </c>
      <c r="F101" s="155"/>
      <c r="G101" s="130"/>
      <c r="H101" s="29">
        <f t="shared" si="16"/>
        <v>20000</v>
      </c>
      <c r="I101" s="40"/>
    </row>
    <row r="102" spans="1:9" ht="18" x14ac:dyDescent="0.25">
      <c r="A102" s="25" t="s">
        <v>108</v>
      </c>
      <c r="B102" s="42" t="s">
        <v>140</v>
      </c>
      <c r="C102" s="22" t="s">
        <v>149</v>
      </c>
      <c r="D102" s="74">
        <v>20000</v>
      </c>
      <c r="E102" s="43">
        <f t="shared" si="15"/>
        <v>0</v>
      </c>
      <c r="F102" s="155"/>
      <c r="G102" s="130"/>
      <c r="H102" s="29">
        <f t="shared" si="16"/>
        <v>20000</v>
      </c>
      <c r="I102" s="40"/>
    </row>
    <row r="103" spans="1:9" ht="18" x14ac:dyDescent="0.25">
      <c r="A103" s="25" t="s">
        <v>108</v>
      </c>
      <c r="B103" s="42" t="s">
        <v>140</v>
      </c>
      <c r="C103" s="22" t="s">
        <v>150</v>
      </c>
      <c r="D103" s="74">
        <v>62000</v>
      </c>
      <c r="E103" s="43">
        <f>+F103</f>
        <v>0</v>
      </c>
      <c r="F103" s="155"/>
      <c r="G103" s="130"/>
      <c r="H103" s="29">
        <f>+D103-E103</f>
        <v>62000</v>
      </c>
      <c r="I103" s="40"/>
    </row>
    <row r="104" spans="1:9" ht="18" x14ac:dyDescent="0.25">
      <c r="A104" s="25" t="s">
        <v>108</v>
      </c>
      <c r="B104" s="42" t="s">
        <v>140</v>
      </c>
      <c r="C104" s="22" t="s">
        <v>151</v>
      </c>
      <c r="D104" s="74">
        <v>50000</v>
      </c>
      <c r="E104" s="43">
        <f t="shared" si="15"/>
        <v>0</v>
      </c>
      <c r="F104" s="155"/>
      <c r="G104" s="130"/>
      <c r="H104" s="29">
        <f t="shared" si="16"/>
        <v>50000</v>
      </c>
      <c r="I104" s="40"/>
    </row>
    <row r="105" spans="1:9" ht="18" x14ac:dyDescent="0.25">
      <c r="A105" s="25" t="s">
        <v>108</v>
      </c>
      <c r="B105" s="42" t="s">
        <v>140</v>
      </c>
      <c r="C105" s="22" t="s">
        <v>152</v>
      </c>
      <c r="D105" s="74">
        <v>10000</v>
      </c>
      <c r="E105" s="43">
        <f t="shared" si="15"/>
        <v>0</v>
      </c>
      <c r="F105" s="155"/>
      <c r="G105" s="130"/>
      <c r="H105" s="29">
        <f t="shared" si="16"/>
        <v>10000</v>
      </c>
      <c r="I105" s="40"/>
    </row>
    <row r="106" spans="1:9" ht="18" x14ac:dyDescent="0.25">
      <c r="A106" s="25"/>
      <c r="B106" s="201" t="s">
        <v>153</v>
      </c>
      <c r="C106" s="22"/>
      <c r="D106" s="74"/>
      <c r="E106" s="43">
        <f t="shared" si="15"/>
        <v>0</v>
      </c>
      <c r="F106" s="155"/>
      <c r="G106" s="130"/>
      <c r="H106" s="29">
        <f t="shared" si="16"/>
        <v>0</v>
      </c>
      <c r="I106" s="40"/>
    </row>
    <row r="107" spans="1:9" ht="18" x14ac:dyDescent="0.25">
      <c r="A107" s="25" t="s">
        <v>29</v>
      </c>
      <c r="B107" s="42" t="s">
        <v>154</v>
      </c>
      <c r="C107" s="22" t="s">
        <v>155</v>
      </c>
      <c r="D107" s="74">
        <v>72000</v>
      </c>
      <c r="E107" s="43">
        <f t="shared" si="15"/>
        <v>8920</v>
      </c>
      <c r="F107" s="155">
        <v>8920</v>
      </c>
      <c r="G107" s="130"/>
      <c r="H107" s="29">
        <f t="shared" si="16"/>
        <v>63080</v>
      </c>
      <c r="I107" s="40"/>
    </row>
    <row r="108" spans="1:9" ht="18" x14ac:dyDescent="0.25">
      <c r="A108" s="25" t="s">
        <v>31</v>
      </c>
      <c r="B108" s="42" t="s">
        <v>154</v>
      </c>
      <c r="C108" s="22" t="s">
        <v>156</v>
      </c>
      <c r="D108" s="74">
        <v>99428</v>
      </c>
      <c r="E108" s="43">
        <f t="shared" si="15"/>
        <v>0</v>
      </c>
      <c r="F108" s="155"/>
      <c r="G108" s="130"/>
      <c r="H108" s="29">
        <f t="shared" si="16"/>
        <v>99428</v>
      </c>
      <c r="I108" s="40"/>
    </row>
    <row r="109" spans="1:9" ht="18" x14ac:dyDescent="0.25">
      <c r="A109" s="25" t="s">
        <v>47</v>
      </c>
      <c r="B109" s="42" t="s">
        <v>154</v>
      </c>
      <c r="C109" s="22" t="s">
        <v>157</v>
      </c>
      <c r="D109" s="74">
        <v>1185240</v>
      </c>
      <c r="E109" s="43">
        <f t="shared" si="15"/>
        <v>39297.050000000003</v>
      </c>
      <c r="F109" s="155">
        <v>39297.050000000003</v>
      </c>
      <c r="G109" s="130"/>
      <c r="H109" s="29">
        <f>+D109-E109</f>
        <v>1145942.95</v>
      </c>
      <c r="I109" s="40"/>
    </row>
    <row r="110" spans="1:9" ht="18" x14ac:dyDescent="0.25">
      <c r="A110" s="25" t="s">
        <v>51</v>
      </c>
      <c r="B110" s="42" t="s">
        <v>154</v>
      </c>
      <c r="C110" s="22" t="s">
        <v>52</v>
      </c>
      <c r="D110" s="74">
        <v>411902</v>
      </c>
      <c r="E110" s="43">
        <f t="shared" si="15"/>
        <v>5000</v>
      </c>
      <c r="F110" s="155">
        <v>5000</v>
      </c>
      <c r="G110" s="130"/>
      <c r="H110" s="29">
        <f t="shared" si="16"/>
        <v>406902</v>
      </c>
      <c r="I110" s="40"/>
    </row>
    <row r="111" spans="1:9" ht="18" x14ac:dyDescent="0.25">
      <c r="A111" s="25" t="s">
        <v>43</v>
      </c>
      <c r="B111" s="42" t="s">
        <v>154</v>
      </c>
      <c r="C111" s="22" t="s">
        <v>44</v>
      </c>
      <c r="D111" s="74">
        <v>2761786</v>
      </c>
      <c r="E111" s="43">
        <f t="shared" si="15"/>
        <v>0</v>
      </c>
      <c r="F111" s="155"/>
      <c r="G111" s="130"/>
      <c r="H111" s="29">
        <f t="shared" si="16"/>
        <v>2761786</v>
      </c>
      <c r="I111" s="40"/>
    </row>
    <row r="112" spans="1:9" ht="18" x14ac:dyDescent="0.25">
      <c r="A112" s="25"/>
      <c r="B112" s="202" t="s">
        <v>158</v>
      </c>
      <c r="C112" s="22"/>
      <c r="D112" s="74"/>
      <c r="E112" s="43">
        <f>+F112</f>
        <v>0</v>
      </c>
      <c r="F112" s="155"/>
      <c r="G112" s="130"/>
      <c r="H112" s="29">
        <f t="shared" si="16"/>
        <v>0</v>
      </c>
      <c r="I112" s="40"/>
    </row>
    <row r="113" spans="1:10" ht="18" x14ac:dyDescent="0.25">
      <c r="A113" s="25" t="s">
        <v>51</v>
      </c>
      <c r="B113" s="42" t="s">
        <v>96</v>
      </c>
      <c r="C113" s="22" t="s">
        <v>52</v>
      </c>
      <c r="D113" s="74">
        <v>503962</v>
      </c>
      <c r="E113" s="43">
        <f t="shared" si="15"/>
        <v>149650</v>
      </c>
      <c r="F113" s="155">
        <v>149650</v>
      </c>
      <c r="G113" s="130"/>
      <c r="H113" s="29">
        <f t="shared" si="16"/>
        <v>354312</v>
      </c>
      <c r="I113" s="40"/>
    </row>
    <row r="114" spans="1:10" ht="18" x14ac:dyDescent="0.25">
      <c r="A114" s="25"/>
      <c r="B114" s="42"/>
      <c r="C114" s="22"/>
      <c r="D114" s="74"/>
      <c r="E114" s="43">
        <f t="shared" si="15"/>
        <v>0</v>
      </c>
      <c r="F114" s="155"/>
      <c r="G114" s="130"/>
      <c r="H114" s="29">
        <f t="shared" si="16"/>
        <v>0</v>
      </c>
      <c r="I114" s="40"/>
    </row>
    <row r="115" spans="1:10" ht="18" x14ac:dyDescent="0.25">
      <c r="A115" s="50"/>
      <c r="B115" s="42"/>
      <c r="C115" s="22"/>
      <c r="D115" s="28"/>
      <c r="E115" s="43">
        <f t="shared" si="15"/>
        <v>0</v>
      </c>
      <c r="F115" s="43"/>
      <c r="G115" s="131"/>
      <c r="H115" s="29">
        <f t="shared" si="16"/>
        <v>0</v>
      </c>
      <c r="I115" s="28"/>
    </row>
    <row r="116" spans="1:10" ht="18" x14ac:dyDescent="0.25">
      <c r="A116" s="50"/>
      <c r="B116" s="108"/>
      <c r="C116" s="22"/>
      <c r="D116" s="28"/>
      <c r="E116" s="43">
        <f t="shared" si="15"/>
        <v>0</v>
      </c>
      <c r="F116" s="43"/>
      <c r="G116" s="131"/>
      <c r="H116" s="203">
        <f t="shared" si="16"/>
        <v>0</v>
      </c>
      <c r="I116" s="28"/>
    </row>
    <row r="117" spans="1:10" ht="18" x14ac:dyDescent="0.25">
      <c r="A117" s="50"/>
      <c r="B117" s="108"/>
      <c r="C117" s="22"/>
      <c r="D117" s="74"/>
      <c r="E117" s="43">
        <f t="shared" si="15"/>
        <v>0</v>
      </c>
      <c r="F117" s="43"/>
      <c r="G117" s="131"/>
      <c r="H117" s="203">
        <f t="shared" si="16"/>
        <v>0</v>
      </c>
      <c r="I117" s="28"/>
    </row>
    <row r="118" spans="1:10" ht="15.75" x14ac:dyDescent="0.25">
      <c r="A118" s="191"/>
      <c r="B118" s="117"/>
      <c r="C118" s="193"/>
      <c r="D118" s="168">
        <f>SUM(D94:D117)</f>
        <v>6115068</v>
      </c>
      <c r="E118" s="168">
        <f t="shared" ref="E118:H118" si="17">SUM(E94:E117)</f>
        <v>315867.05</v>
      </c>
      <c r="F118" s="168">
        <f t="shared" si="17"/>
        <v>315867.05</v>
      </c>
      <c r="G118" s="168">
        <f t="shared" si="17"/>
        <v>0</v>
      </c>
      <c r="H118" s="168">
        <f t="shared" si="17"/>
        <v>5799200.9500000002</v>
      </c>
      <c r="I118" s="40"/>
    </row>
    <row r="119" spans="1:10" ht="15.75" x14ac:dyDescent="0.25">
      <c r="A119" s="204"/>
      <c r="B119" s="205"/>
      <c r="C119" s="206" t="s">
        <v>159</v>
      </c>
      <c r="D119" s="207">
        <f>+D118+D90+D87</f>
        <v>25390781.949999999</v>
      </c>
      <c r="E119" s="207">
        <f>+E118+E90+E87</f>
        <v>315867.05</v>
      </c>
      <c r="F119" s="207">
        <f>+F118+F90+F87</f>
        <v>315867.05</v>
      </c>
      <c r="G119" s="208">
        <f>+E119/D119</f>
        <v>1.2440225378722533E-2</v>
      </c>
      <c r="H119" s="207">
        <f>+H118+H90+H87</f>
        <v>25074914.899999999</v>
      </c>
      <c r="I119" s="40"/>
    </row>
    <row r="120" spans="1:10" ht="18" x14ac:dyDescent="0.25">
      <c r="A120" s="209"/>
      <c r="B120" s="80"/>
      <c r="C120" s="210"/>
      <c r="D120" s="211"/>
      <c r="E120" s="211"/>
      <c r="F120" s="211"/>
      <c r="G120" s="212"/>
      <c r="H120" s="211"/>
      <c r="I120" s="40"/>
    </row>
    <row r="121" spans="1:10" ht="18" x14ac:dyDescent="0.25">
      <c r="A121" s="25" t="s">
        <v>160</v>
      </c>
      <c r="B121" s="26"/>
      <c r="C121" s="83"/>
      <c r="D121" s="213"/>
      <c r="E121" s="213"/>
      <c r="F121" s="213"/>
      <c r="G121" s="77"/>
      <c r="H121" s="213"/>
      <c r="I121" s="40"/>
    </row>
    <row r="122" spans="1:10" ht="18" x14ac:dyDescent="0.25">
      <c r="A122" s="25"/>
      <c r="B122" s="26"/>
      <c r="C122" s="83"/>
      <c r="D122" s="213"/>
      <c r="E122" s="213"/>
      <c r="F122" s="213"/>
      <c r="G122" s="77"/>
      <c r="H122" s="213"/>
      <c r="I122" s="40"/>
    </row>
    <row r="123" spans="1:10" ht="18" x14ac:dyDescent="0.25">
      <c r="A123" s="25"/>
      <c r="B123" s="26"/>
      <c r="C123" s="83"/>
      <c r="D123" s="213"/>
      <c r="E123" s="213"/>
      <c r="F123" s="213"/>
      <c r="G123" s="77"/>
      <c r="H123" s="213"/>
      <c r="I123" s="40"/>
    </row>
    <row r="124" spans="1:10" ht="15.75" x14ac:dyDescent="0.25">
      <c r="A124" s="214"/>
      <c r="B124" s="215"/>
      <c r="C124" s="151" t="s">
        <v>161</v>
      </c>
      <c r="D124" s="129">
        <f>SUM(D122:D123)</f>
        <v>0</v>
      </c>
      <c r="E124" s="129">
        <f t="shared" ref="E124:H124" si="18">SUM(E122:E123)</f>
        <v>0</v>
      </c>
      <c r="F124" s="129">
        <f t="shared" si="18"/>
        <v>0</v>
      </c>
      <c r="G124" s="129">
        <f t="shared" si="18"/>
        <v>0</v>
      </c>
      <c r="H124" s="129">
        <f t="shared" si="18"/>
        <v>0</v>
      </c>
      <c r="I124" s="40"/>
    </row>
    <row r="125" spans="1:10" ht="18" x14ac:dyDescent="0.25">
      <c r="A125" s="25" t="s">
        <v>162</v>
      </c>
      <c r="B125" s="22"/>
      <c r="C125" s="216"/>
      <c r="D125" s="62"/>
      <c r="E125" s="62"/>
      <c r="F125" s="62"/>
      <c r="G125" s="217"/>
      <c r="H125" s="62"/>
      <c r="I125" s="59"/>
      <c r="J125" s="57"/>
    </row>
    <row r="126" spans="1:10" ht="18" x14ac:dyDescent="0.25">
      <c r="A126" s="25" t="s">
        <v>31</v>
      </c>
      <c r="B126" s="22" t="s">
        <v>96</v>
      </c>
      <c r="C126" s="216" t="s">
        <v>163</v>
      </c>
      <c r="D126" s="62">
        <v>10680</v>
      </c>
      <c r="E126" s="62">
        <f>+F126</f>
        <v>9927.7000000000007</v>
      </c>
      <c r="F126" s="62">
        <v>9927.7000000000007</v>
      </c>
      <c r="G126" s="217"/>
      <c r="H126" s="62">
        <f>+D126-E126</f>
        <v>752.29999999999927</v>
      </c>
      <c r="I126" s="59"/>
      <c r="J126" s="57"/>
    </row>
    <row r="127" spans="1:10" ht="18" x14ac:dyDescent="0.25">
      <c r="A127" s="25"/>
      <c r="B127" s="22"/>
      <c r="C127" s="216"/>
      <c r="D127" s="62"/>
      <c r="E127" s="62"/>
      <c r="F127" s="62"/>
      <c r="G127" s="217"/>
      <c r="H127" s="62"/>
      <c r="I127" s="59"/>
      <c r="J127" s="57"/>
    </row>
    <row r="128" spans="1:10" ht="18" x14ac:dyDescent="0.25">
      <c r="A128" s="21"/>
      <c r="B128" s="22"/>
      <c r="C128" s="218"/>
      <c r="D128" s="213"/>
      <c r="E128" s="213">
        <f>+F128</f>
        <v>0</v>
      </c>
      <c r="F128" s="213"/>
      <c r="G128" s="219"/>
      <c r="H128" s="29">
        <f t="shared" ref="H128" si="19">+D128-E128</f>
        <v>0</v>
      </c>
      <c r="I128" s="59"/>
      <c r="J128" s="57"/>
    </row>
    <row r="129" spans="1:10" ht="15.75" x14ac:dyDescent="0.25">
      <c r="A129" s="30"/>
      <c r="B129" s="118"/>
      <c r="C129" s="220" t="s">
        <v>164</v>
      </c>
      <c r="D129" s="221">
        <f>SUM(D126:D128)</f>
        <v>10680</v>
      </c>
      <c r="E129" s="221">
        <f t="shared" ref="E129:H129" si="20">SUM(E126:E128)</f>
        <v>9927.7000000000007</v>
      </c>
      <c r="F129" s="221">
        <f t="shared" si="20"/>
        <v>9927.7000000000007</v>
      </c>
      <c r="G129" s="221">
        <f t="shared" si="20"/>
        <v>0</v>
      </c>
      <c r="H129" s="221">
        <f t="shared" si="20"/>
        <v>752.29999999999927</v>
      </c>
      <c r="I129" s="59"/>
      <c r="J129" s="57"/>
    </row>
    <row r="130" spans="1:10" ht="18" x14ac:dyDescent="0.25">
      <c r="A130" s="26"/>
      <c r="B130" s="26"/>
      <c r="C130" s="126"/>
      <c r="D130" s="69"/>
      <c r="E130" s="69"/>
      <c r="F130" s="69"/>
      <c r="G130" s="77"/>
      <c r="H130" s="69"/>
      <c r="I130" s="59"/>
      <c r="J130" s="57"/>
    </row>
    <row r="131" spans="1:10" ht="18" x14ac:dyDescent="0.25">
      <c r="A131" s="196">
        <v>302090000</v>
      </c>
      <c r="B131" s="96"/>
      <c r="C131" s="222" t="s">
        <v>165</v>
      </c>
      <c r="D131" s="61"/>
      <c r="E131" s="61"/>
      <c r="F131" s="61"/>
      <c r="G131" s="223"/>
      <c r="H131" s="61"/>
      <c r="I131" s="59"/>
      <c r="J131" s="57"/>
    </row>
    <row r="132" spans="1:10" ht="18" x14ac:dyDescent="0.25">
      <c r="A132" s="21"/>
      <c r="B132" s="22"/>
      <c r="C132" s="218"/>
      <c r="D132" s="213"/>
      <c r="E132" s="213">
        <f>+F132</f>
        <v>0</v>
      </c>
      <c r="F132" s="213">
        <v>0</v>
      </c>
      <c r="G132" s="219"/>
      <c r="H132" s="43">
        <f>+D132-E132</f>
        <v>0</v>
      </c>
      <c r="I132" s="59"/>
      <c r="J132" s="57"/>
    </row>
    <row r="133" spans="1:10" ht="18" x14ac:dyDescent="0.25">
      <c r="A133" s="21"/>
      <c r="B133" s="22"/>
      <c r="C133" s="218"/>
      <c r="D133" s="213"/>
      <c r="E133" s="213">
        <f t="shared" ref="E133:E134" si="21">+F133</f>
        <v>0</v>
      </c>
      <c r="F133" s="213"/>
      <c r="G133" s="219"/>
      <c r="H133" s="43">
        <f t="shared" ref="H133:H134" si="22">+D133-E133</f>
        <v>0</v>
      </c>
      <c r="I133" s="59"/>
      <c r="J133" s="57"/>
    </row>
    <row r="134" spans="1:10" ht="18" x14ac:dyDescent="0.25">
      <c r="A134" s="21"/>
      <c r="B134" s="26"/>
      <c r="C134" s="218"/>
      <c r="D134" s="224"/>
      <c r="E134" s="213">
        <f t="shared" si="21"/>
        <v>0</v>
      </c>
      <c r="F134" s="213"/>
      <c r="G134" s="219"/>
      <c r="H134" s="43">
        <f t="shared" si="22"/>
        <v>0</v>
      </c>
      <c r="I134" s="59"/>
      <c r="J134" s="57"/>
    </row>
    <row r="135" spans="1:10" ht="18" x14ac:dyDescent="0.25">
      <c r="A135" s="30"/>
      <c r="B135" s="118"/>
      <c r="C135" s="220" t="s">
        <v>166</v>
      </c>
      <c r="D135" s="221">
        <f>SUM(D132:D134)</f>
        <v>0</v>
      </c>
      <c r="E135" s="221">
        <f>SUM(E132:E134)</f>
        <v>0</v>
      </c>
      <c r="F135" s="221">
        <f>SUM(F132:F134)</f>
        <v>0</v>
      </c>
      <c r="G135" s="225" t="e">
        <f>+E135/D135</f>
        <v>#DIV/0!</v>
      </c>
      <c r="H135" s="226">
        <f>SUM(H132:H134)</f>
        <v>0</v>
      </c>
      <c r="I135" s="59"/>
      <c r="J135" s="57"/>
    </row>
    <row r="136" spans="1:10" ht="18" x14ac:dyDescent="0.25">
      <c r="A136" s="26"/>
      <c r="B136" s="26"/>
      <c r="C136" s="83"/>
      <c r="D136" s="76"/>
      <c r="E136" s="76"/>
      <c r="F136" s="76"/>
      <c r="G136" s="84"/>
      <c r="H136" s="76"/>
      <c r="I136" s="59"/>
      <c r="J136" s="57"/>
    </row>
    <row r="137" spans="1:10" ht="18" x14ac:dyDescent="0.25">
      <c r="A137" s="26"/>
      <c r="B137" s="26"/>
      <c r="C137" s="83"/>
      <c r="D137" s="76"/>
      <c r="E137" s="76"/>
      <c r="F137" s="227"/>
      <c r="G137" s="84"/>
      <c r="H137" s="76"/>
      <c r="I137" s="59"/>
      <c r="J137" s="57"/>
    </row>
    <row r="138" spans="1:10" ht="18" x14ac:dyDescent="0.25">
      <c r="A138" s="196">
        <v>303020000</v>
      </c>
      <c r="B138" s="96"/>
      <c r="C138" s="228"/>
      <c r="D138" s="211"/>
      <c r="E138" s="211"/>
      <c r="F138" s="76"/>
      <c r="G138" s="229"/>
      <c r="H138" s="211"/>
      <c r="I138" s="59"/>
      <c r="J138" s="57"/>
    </row>
    <row r="139" spans="1:10" ht="18" x14ac:dyDescent="0.25">
      <c r="A139" s="50"/>
      <c r="B139" s="22"/>
      <c r="C139" s="218"/>
      <c r="D139" s="213"/>
      <c r="E139" s="213">
        <f>+F139</f>
        <v>0</v>
      </c>
      <c r="F139" s="76"/>
      <c r="G139" s="219"/>
      <c r="H139" s="213">
        <f>+D139-E139</f>
        <v>0</v>
      </c>
      <c r="I139" s="59"/>
      <c r="J139" s="57"/>
    </row>
    <row r="140" spans="1:10" ht="18" x14ac:dyDescent="0.25">
      <c r="A140" s="16"/>
      <c r="B140" s="18"/>
      <c r="C140" s="230"/>
      <c r="D140" s="60"/>
      <c r="E140" s="60"/>
      <c r="F140" s="76"/>
      <c r="G140" s="231"/>
      <c r="H140" s="213">
        <f t="shared" ref="H140" si="23">+D140-E140</f>
        <v>0</v>
      </c>
      <c r="I140" s="59"/>
      <c r="J140" s="57"/>
    </row>
    <row r="141" spans="1:10" ht="15.75" x14ac:dyDescent="0.25">
      <c r="A141" s="214"/>
      <c r="B141" s="215"/>
      <c r="C141" s="220" t="s">
        <v>167</v>
      </c>
      <c r="D141" s="221">
        <f>SUM(D139:D140)</f>
        <v>0</v>
      </c>
      <c r="E141" s="221">
        <f>SUM(E139:E140)</f>
        <v>0</v>
      </c>
      <c r="F141" s="221">
        <f>SUM(F139:F140)</f>
        <v>0</v>
      </c>
      <c r="G141" s="221">
        <f>SUM(G139:G140)</f>
        <v>0</v>
      </c>
      <c r="H141" s="221">
        <f>SUM(H139:H140)</f>
        <v>0</v>
      </c>
      <c r="I141" s="59"/>
      <c r="J141" s="57"/>
    </row>
    <row r="142" spans="1:10" ht="18" x14ac:dyDescent="0.25">
      <c r="A142" s="26"/>
      <c r="B142" s="26"/>
      <c r="C142" s="83"/>
      <c r="D142" s="76"/>
      <c r="E142" s="76"/>
      <c r="F142" s="76"/>
      <c r="G142" s="84"/>
      <c r="H142" s="76">
        <f t="shared" ref="H142:H143" si="24">+D142-E142</f>
        <v>0</v>
      </c>
      <c r="I142" s="59"/>
      <c r="J142" s="57"/>
    </row>
    <row r="143" spans="1:10" ht="18" x14ac:dyDescent="0.25">
      <c r="A143" s="26"/>
      <c r="B143" s="26"/>
      <c r="C143" s="83"/>
      <c r="D143" s="76"/>
      <c r="E143" s="76"/>
      <c r="F143" s="76"/>
      <c r="G143" s="84"/>
      <c r="H143" s="76">
        <f t="shared" si="24"/>
        <v>0</v>
      </c>
      <c r="I143" s="59"/>
      <c r="J143" s="57"/>
    </row>
    <row r="144" spans="1:10" ht="18" x14ac:dyDescent="0.25">
      <c r="A144" s="232">
        <v>304010000</v>
      </c>
      <c r="B144" s="185" t="s">
        <v>168</v>
      </c>
      <c r="C144" s="118"/>
      <c r="D144" s="233"/>
      <c r="E144" s="233"/>
      <c r="F144" s="233"/>
      <c r="G144" s="234"/>
      <c r="H144" s="235"/>
      <c r="I144" s="59"/>
      <c r="J144" s="57"/>
    </row>
    <row r="145" spans="1:10" ht="18" x14ac:dyDescent="0.25">
      <c r="A145" s="236"/>
      <c r="B145" s="236"/>
      <c r="C145" s="237"/>
      <c r="D145" s="213"/>
      <c r="E145" s="213"/>
      <c r="F145" s="213"/>
      <c r="G145" s="217"/>
      <c r="H145" s="213"/>
      <c r="I145" s="59"/>
      <c r="J145" s="57"/>
    </row>
    <row r="146" spans="1:10" ht="18" x14ac:dyDescent="0.25">
      <c r="A146" s="238"/>
      <c r="B146" s="238"/>
      <c r="C146" s="237"/>
      <c r="D146" s="213"/>
      <c r="E146" s="213">
        <f>+F146</f>
        <v>0</v>
      </c>
      <c r="F146" s="213"/>
      <c r="G146" s="217"/>
      <c r="H146" s="213">
        <f t="shared" ref="H146:H147" si="25">+D146-E146</f>
        <v>0</v>
      </c>
      <c r="I146" s="59"/>
      <c r="J146" s="57"/>
    </row>
    <row r="147" spans="1:10" ht="18" x14ac:dyDescent="0.25">
      <c r="A147" s="238"/>
      <c r="B147" s="238"/>
      <c r="C147" s="237"/>
      <c r="D147" s="213"/>
      <c r="E147" s="213">
        <f>+F147</f>
        <v>0</v>
      </c>
      <c r="F147" s="213"/>
      <c r="G147" s="217"/>
      <c r="H147" s="213">
        <f t="shared" si="25"/>
        <v>0</v>
      </c>
      <c r="I147" s="59"/>
      <c r="J147" s="57"/>
    </row>
    <row r="148" spans="1:10" ht="15.75" x14ac:dyDescent="0.25">
      <c r="A148" s="239"/>
      <c r="B148" s="239"/>
      <c r="C148" s="122" t="s">
        <v>169</v>
      </c>
      <c r="D148" s="240">
        <f>SUM(D146:D147)</f>
        <v>0</v>
      </c>
      <c r="E148" s="240">
        <f>SUM(E146:E147)</f>
        <v>0</v>
      </c>
      <c r="F148" s="240">
        <f>SUM(F146:F147)</f>
        <v>0</v>
      </c>
      <c r="G148" s="241" t="e">
        <f>+E148/D148</f>
        <v>#DIV/0!</v>
      </c>
      <c r="H148" s="240">
        <f>SUM(H146:H147)</f>
        <v>0</v>
      </c>
      <c r="I148" s="59" t="s">
        <v>82</v>
      </c>
      <c r="J148" s="57"/>
    </row>
    <row r="149" spans="1:10" ht="18" x14ac:dyDescent="0.25">
      <c r="A149" s="21"/>
      <c r="B149" s="26"/>
      <c r="C149" s="51"/>
      <c r="D149" s="213"/>
      <c r="E149" s="213"/>
      <c r="F149" s="213"/>
      <c r="G149" s="217"/>
      <c r="H149" s="213"/>
      <c r="I149" s="59"/>
      <c r="J149" s="57"/>
    </row>
    <row r="150" spans="1:10" ht="18" x14ac:dyDescent="0.25">
      <c r="A150" s="25">
        <v>414040001</v>
      </c>
      <c r="B150" s="68"/>
      <c r="C150" s="36" t="s">
        <v>170</v>
      </c>
      <c r="D150" s="213"/>
      <c r="E150" s="213"/>
      <c r="F150" s="213"/>
      <c r="G150" s="217"/>
      <c r="H150" s="213">
        <f>+D150-E150</f>
        <v>0</v>
      </c>
      <c r="I150" s="59"/>
      <c r="J150" s="57"/>
    </row>
    <row r="151" spans="1:10" ht="18" x14ac:dyDescent="0.25">
      <c r="A151" s="21"/>
      <c r="B151" s="26"/>
      <c r="C151" s="51"/>
      <c r="D151" s="213"/>
      <c r="E151" s="213">
        <f>+F151</f>
        <v>0</v>
      </c>
      <c r="F151" s="213"/>
      <c r="G151" s="217"/>
      <c r="H151" s="213">
        <f>+D151-E151</f>
        <v>0</v>
      </c>
      <c r="I151" s="76"/>
      <c r="J151" s="57"/>
    </row>
    <row r="152" spans="1:10" ht="18" x14ac:dyDescent="0.25">
      <c r="A152" s="21"/>
      <c r="B152" s="26"/>
      <c r="C152" s="51"/>
      <c r="D152" s="213"/>
      <c r="E152" s="213">
        <f t="shared" ref="E152:E153" si="26">+F152</f>
        <v>0</v>
      </c>
      <c r="F152" s="213"/>
      <c r="G152" s="217"/>
      <c r="H152" s="213">
        <f t="shared" ref="H152:H153" si="27">+D152-E152</f>
        <v>0</v>
      </c>
      <c r="I152" s="76"/>
      <c r="J152" s="57"/>
    </row>
    <row r="153" spans="1:10" ht="18" x14ac:dyDescent="0.25">
      <c r="A153" s="21"/>
      <c r="B153" s="26"/>
      <c r="C153" s="51"/>
      <c r="D153" s="213"/>
      <c r="E153" s="213">
        <f t="shared" si="26"/>
        <v>0</v>
      </c>
      <c r="F153" s="213"/>
      <c r="G153" s="217"/>
      <c r="H153" s="213">
        <f t="shared" si="27"/>
        <v>0</v>
      </c>
      <c r="I153" s="76"/>
      <c r="J153" s="57"/>
    </row>
    <row r="154" spans="1:10" ht="15.75" x14ac:dyDescent="0.25">
      <c r="A154" s="242"/>
      <c r="B154" s="243"/>
      <c r="C154" s="151" t="s">
        <v>171</v>
      </c>
      <c r="D154" s="240">
        <f>SUM(D151:D153)</f>
        <v>0</v>
      </c>
      <c r="E154" s="240">
        <f>SUM(E151:E153)</f>
        <v>0</v>
      </c>
      <c r="F154" s="240">
        <f>SUM(F151:F153)</f>
        <v>0</v>
      </c>
      <c r="G154" s="240">
        <f>SUM(G151:G153)</f>
        <v>0</v>
      </c>
      <c r="H154" s="240">
        <f>SUM(H151:H153)</f>
        <v>0</v>
      </c>
      <c r="I154" s="76" t="s">
        <v>82</v>
      </c>
      <c r="J154" s="57"/>
    </row>
    <row r="155" spans="1:10" ht="15.75" x14ac:dyDescent="0.25">
      <c r="A155" s="244"/>
      <c r="B155" s="245"/>
      <c r="C155" s="52"/>
      <c r="D155" s="62"/>
      <c r="E155" s="62"/>
      <c r="F155" s="62"/>
      <c r="G155" s="62"/>
      <c r="H155" s="62"/>
      <c r="I155" s="76"/>
      <c r="J155" s="57"/>
    </row>
    <row r="156" spans="1:10" ht="15.75" x14ac:dyDescent="0.25">
      <c r="A156" s="246"/>
      <c r="B156" s="247"/>
      <c r="C156" s="248"/>
      <c r="D156" s="62"/>
      <c r="E156" s="62"/>
      <c r="F156" s="62"/>
      <c r="G156" s="62"/>
      <c r="H156" s="62"/>
      <c r="I156" s="76"/>
      <c r="J156" s="57"/>
    </row>
    <row r="157" spans="1:10" ht="15.75" x14ac:dyDescent="0.25">
      <c r="A157" s="244"/>
      <c r="B157" s="245"/>
      <c r="C157" s="52"/>
      <c r="D157" s="62"/>
      <c r="E157" s="69"/>
      <c r="F157" s="62"/>
      <c r="G157" s="62"/>
      <c r="H157" s="62"/>
      <c r="I157" s="76"/>
      <c r="J157" s="57"/>
    </row>
    <row r="158" spans="1:10" ht="15.75" x14ac:dyDescent="0.25">
      <c r="A158" s="149"/>
      <c r="B158" s="150"/>
      <c r="C158" s="243" t="s">
        <v>172</v>
      </c>
      <c r="D158" s="129">
        <f>SUM(D156:D157)</f>
        <v>0</v>
      </c>
      <c r="E158" s="129">
        <f t="shared" ref="E158:H158" si="28">SUM(E156:E157)</f>
        <v>0</v>
      </c>
      <c r="F158" s="129">
        <f t="shared" si="28"/>
        <v>0</v>
      </c>
      <c r="G158" s="129">
        <f t="shared" si="28"/>
        <v>0</v>
      </c>
      <c r="H158" s="129">
        <f t="shared" si="28"/>
        <v>0</v>
      </c>
      <c r="I158" s="59"/>
      <c r="J158" s="57"/>
    </row>
    <row r="159" spans="1:10" ht="15.75" x14ac:dyDescent="0.25">
      <c r="A159" s="244"/>
      <c r="B159" s="245"/>
      <c r="C159" s="52"/>
      <c r="D159" s="62"/>
      <c r="E159" s="62"/>
      <c r="F159" s="62"/>
      <c r="G159" s="62"/>
      <c r="H159" s="62"/>
      <c r="I159" s="59"/>
      <c r="J159" s="57"/>
    </row>
    <row r="160" spans="1:10" ht="15.75" x14ac:dyDescent="0.25">
      <c r="A160" s="244"/>
      <c r="B160" s="245"/>
      <c r="C160" s="52"/>
      <c r="D160" s="62"/>
      <c r="E160" s="62"/>
      <c r="F160" s="62"/>
      <c r="G160" s="62"/>
      <c r="H160" s="62"/>
      <c r="I160" s="59"/>
      <c r="J160" s="57"/>
    </row>
    <row r="161" spans="1:10" ht="18" x14ac:dyDescent="0.25">
      <c r="A161" s="249"/>
      <c r="B161" s="245"/>
      <c r="C161" s="250"/>
      <c r="D161" s="74"/>
      <c r="E161" s="43"/>
      <c r="F161" s="74"/>
      <c r="G161" s="131"/>
      <c r="H161" s="29"/>
      <c r="I161" s="59"/>
      <c r="J161" s="57"/>
    </row>
    <row r="162" spans="1:10" ht="18" x14ac:dyDescent="0.25">
      <c r="A162" s="249"/>
      <c r="B162" s="73"/>
      <c r="C162" s="251"/>
      <c r="D162" s="74"/>
      <c r="E162" s="43"/>
      <c r="F162" s="74"/>
      <c r="G162" s="131"/>
      <c r="H162" s="29"/>
      <c r="I162" s="59"/>
      <c r="J162" s="57"/>
    </row>
    <row r="163" spans="1:10" ht="18" x14ac:dyDescent="0.25">
      <c r="A163" s="252"/>
      <c r="B163" s="73"/>
      <c r="C163" s="251"/>
      <c r="D163" s="74"/>
      <c r="E163" s="43"/>
      <c r="F163" s="74"/>
      <c r="G163" s="131"/>
      <c r="H163" s="29"/>
      <c r="I163" s="59"/>
      <c r="J163" s="57"/>
    </row>
    <row r="164" spans="1:10" ht="18" x14ac:dyDescent="0.25">
      <c r="A164" s="50"/>
      <c r="B164" s="42"/>
      <c r="C164" s="22"/>
      <c r="D164" s="74"/>
      <c r="E164" s="43">
        <f>+F164</f>
        <v>0</v>
      </c>
      <c r="F164" s="74"/>
      <c r="G164" s="131"/>
      <c r="H164" s="29">
        <f t="shared" ref="H164" si="29">+D164-E164</f>
        <v>0</v>
      </c>
      <c r="I164" s="59"/>
      <c r="J164" s="57"/>
    </row>
    <row r="165" spans="1:10" ht="15.75" x14ac:dyDescent="0.25">
      <c r="A165" s="253"/>
      <c r="B165" s="150"/>
      <c r="C165" s="243" t="s">
        <v>173</v>
      </c>
      <c r="D165" s="152">
        <f>SUM(D164:D164)</f>
        <v>0</v>
      </c>
      <c r="E165" s="152">
        <f>SUM(E164:E164)</f>
        <v>0</v>
      </c>
      <c r="F165" s="152">
        <f>SUM(F164:F164)</f>
        <v>0</v>
      </c>
      <c r="G165" s="152">
        <f>SUM(G164:G164)</f>
        <v>0</v>
      </c>
      <c r="H165" s="163">
        <f>SUM(H164:H164)</f>
        <v>0</v>
      </c>
      <c r="I165" s="59"/>
      <c r="J165" s="57"/>
    </row>
    <row r="166" spans="1:10" ht="15.75" x14ac:dyDescent="0.25">
      <c r="A166" s="244"/>
      <c r="B166" s="245"/>
      <c r="C166" s="52"/>
      <c r="D166" s="62"/>
      <c r="E166" s="62"/>
      <c r="F166" s="62"/>
      <c r="G166" s="62"/>
      <c r="H166" s="62"/>
      <c r="I166" s="59"/>
      <c r="J166" s="57"/>
    </row>
    <row r="167" spans="1:10" ht="15.75" x14ac:dyDescent="0.25">
      <c r="A167" s="254"/>
      <c r="B167" s="254"/>
      <c r="C167" s="255" t="s">
        <v>174</v>
      </c>
      <c r="D167" s="256">
        <f>+D165+D158+D154+D148+D141+D135+D129+D124+D119+D64+D58+D51+D46+D35+D30+D26</f>
        <v>25817883.949999999</v>
      </c>
      <c r="E167" s="256">
        <f>+E154+E148+E141+E135+E129+E124+E119+E64+E58+E51+E46+E35+E30+E26+E158+E165</f>
        <v>354030.75</v>
      </c>
      <c r="F167" s="256">
        <f>+F154+F148+F141+F135+F129+F124+F119+F64+F58+F51+F46+F35+F30+F26+F158+F165</f>
        <v>342905.75</v>
      </c>
      <c r="G167" s="256" t="e">
        <f>+G154+G148+G141+G135+G129+G124+G119+G64+G58+G51+G46+G35+G30+G26+G158+G165</f>
        <v>#DIV/0!</v>
      </c>
      <c r="H167" s="256">
        <f>+H154+H148+H141+H135+H129+H124+H119+H64+H58+H51+H46+H35+H30+H26+H158+H165</f>
        <v>25463853.199999999</v>
      </c>
      <c r="I167" s="59"/>
      <c r="J167" s="57"/>
    </row>
    <row r="168" spans="1:10" ht="18" x14ac:dyDescent="0.25">
      <c r="A168" s="21"/>
      <c r="B168" s="26"/>
      <c r="C168" s="13"/>
      <c r="D168" s="213"/>
      <c r="E168" s="213"/>
      <c r="F168" s="213"/>
      <c r="G168" s="217"/>
      <c r="H168" s="213"/>
      <c r="I168" s="59"/>
      <c r="J168" s="57"/>
    </row>
    <row r="169" spans="1:10" ht="18" x14ac:dyDescent="0.25">
      <c r="A169" s="257" t="s">
        <v>175</v>
      </c>
      <c r="B169" s="26"/>
      <c r="C169" s="13"/>
      <c r="D169" s="213"/>
      <c r="E169" s="213"/>
      <c r="F169" s="213"/>
      <c r="G169" s="217"/>
      <c r="H169" s="213"/>
      <c r="I169" s="59"/>
      <c r="J169" s="57"/>
    </row>
    <row r="170" spans="1:10" ht="18" x14ac:dyDescent="0.25">
      <c r="A170" s="258">
        <v>20001000</v>
      </c>
      <c r="B170" s="36" t="s">
        <v>176</v>
      </c>
      <c r="C170" s="13"/>
      <c r="D170" s="213"/>
      <c r="E170" s="213"/>
      <c r="F170" s="213"/>
      <c r="G170" s="217"/>
      <c r="H170" s="213"/>
      <c r="I170" s="59"/>
      <c r="J170" s="57"/>
    </row>
    <row r="171" spans="1:10" ht="18" x14ac:dyDescent="0.25">
      <c r="A171" s="21"/>
      <c r="B171" s="26"/>
      <c r="C171" s="51"/>
      <c r="D171" s="213"/>
      <c r="E171" s="213">
        <f>+F171</f>
        <v>0</v>
      </c>
      <c r="F171" s="213"/>
      <c r="G171" s="217"/>
      <c r="H171" s="213">
        <f>+D171-E171</f>
        <v>0</v>
      </c>
      <c r="I171" s="59"/>
      <c r="J171" s="57"/>
    </row>
    <row r="172" spans="1:10" ht="15.75" x14ac:dyDescent="0.25">
      <c r="A172" s="254"/>
      <c r="B172" s="259"/>
      <c r="C172" s="260" t="s">
        <v>177</v>
      </c>
      <c r="D172" s="256">
        <f>+D171</f>
        <v>0</v>
      </c>
      <c r="E172" s="256">
        <f t="shared" ref="E172:H172" si="30">+E171</f>
        <v>0</v>
      </c>
      <c r="F172" s="256">
        <f t="shared" si="30"/>
        <v>0</v>
      </c>
      <c r="G172" s="261" t="e">
        <f>+E172/D172</f>
        <v>#DIV/0!</v>
      </c>
      <c r="H172" s="256">
        <f t="shared" si="30"/>
        <v>0</v>
      </c>
      <c r="I172" s="59" t="s">
        <v>82</v>
      </c>
      <c r="J172" s="57"/>
    </row>
    <row r="173" spans="1:10" ht="18" x14ac:dyDescent="0.25">
      <c r="A173" s="21"/>
      <c r="B173" s="26"/>
      <c r="C173" s="13"/>
      <c r="D173" s="213"/>
      <c r="E173" s="213"/>
      <c r="F173" s="213"/>
      <c r="G173" s="217"/>
      <c r="H173" s="213"/>
      <c r="I173" s="59"/>
      <c r="J173" s="57"/>
    </row>
    <row r="174" spans="1:10" ht="18" x14ac:dyDescent="0.25">
      <c r="A174" s="25" t="s">
        <v>71</v>
      </c>
      <c r="B174" s="68"/>
      <c r="C174" s="26"/>
      <c r="D174" s="43"/>
      <c r="E174" s="43"/>
      <c r="F174" s="43"/>
      <c r="G174" s="58"/>
      <c r="H174" s="43"/>
      <c r="I174" s="59"/>
      <c r="J174" s="57"/>
    </row>
    <row r="175" spans="1:10" ht="15.75" x14ac:dyDescent="0.25">
      <c r="A175" s="21"/>
      <c r="B175" s="26"/>
      <c r="C175" s="26" t="s">
        <v>59</v>
      </c>
      <c r="D175" s="60">
        <f>+D17</f>
        <v>806014.56</v>
      </c>
      <c r="E175" s="60">
        <f>+E17</f>
        <v>127498</v>
      </c>
      <c r="F175" s="60">
        <f>+F17</f>
        <v>127498</v>
      </c>
      <c r="G175" s="213"/>
      <c r="H175" s="60">
        <f>+H17</f>
        <v>678516.56</v>
      </c>
      <c r="I175" s="59"/>
      <c r="J175" s="57"/>
    </row>
    <row r="176" spans="1:10" ht="15.75" x14ac:dyDescent="0.25">
      <c r="A176" s="21"/>
      <c r="B176" s="26"/>
      <c r="C176" s="27" t="s">
        <v>60</v>
      </c>
      <c r="D176" s="61">
        <f>+D175</f>
        <v>806014.56</v>
      </c>
      <c r="E176" s="61">
        <f>+E175</f>
        <v>127498</v>
      </c>
      <c r="F176" s="262">
        <f>+F175</f>
        <v>127498</v>
      </c>
      <c r="G176" s="263"/>
      <c r="H176" s="264">
        <f>+H175</f>
        <v>678516.56</v>
      </c>
      <c r="I176" s="59"/>
      <c r="J176" s="57"/>
    </row>
    <row r="177" spans="1:10" ht="15.75" x14ac:dyDescent="0.25">
      <c r="A177" s="21"/>
      <c r="B177" s="26"/>
      <c r="C177" s="27" t="s">
        <v>61</v>
      </c>
      <c r="D177" s="62">
        <f>+D167</f>
        <v>25817883.949999999</v>
      </c>
      <c r="E177" s="62">
        <f t="shared" ref="E177:H177" si="31">+E167</f>
        <v>354030.75</v>
      </c>
      <c r="F177" s="62">
        <f t="shared" si="31"/>
        <v>342905.75</v>
      </c>
      <c r="G177" s="62"/>
      <c r="H177" s="62">
        <f t="shared" si="31"/>
        <v>25463853.199999999</v>
      </c>
      <c r="I177" s="59"/>
      <c r="J177" s="57"/>
    </row>
    <row r="178" spans="1:10" ht="15.75" x14ac:dyDescent="0.25">
      <c r="A178" s="21"/>
      <c r="B178" s="26"/>
      <c r="C178" s="27" t="s">
        <v>62</v>
      </c>
      <c r="D178" s="63">
        <f>+D172</f>
        <v>0</v>
      </c>
      <c r="E178" s="63">
        <f t="shared" ref="E178:H178" si="32">+E172</f>
        <v>0</v>
      </c>
      <c r="F178" s="265">
        <f t="shared" si="32"/>
        <v>0</v>
      </c>
      <c r="G178" s="266"/>
      <c r="H178" s="267">
        <f t="shared" si="32"/>
        <v>0</v>
      </c>
      <c r="I178" s="59"/>
      <c r="J178" s="57"/>
    </row>
    <row r="179" spans="1:10" ht="15.75" x14ac:dyDescent="0.25">
      <c r="A179" s="64" t="s">
        <v>63</v>
      </c>
      <c r="B179" s="65"/>
      <c r="C179" s="66"/>
      <c r="D179" s="67">
        <f>SUM(D176:D178)</f>
        <v>26623898.509999998</v>
      </c>
      <c r="E179" s="67">
        <f>SUM(E176:E178)</f>
        <v>481528.75</v>
      </c>
      <c r="F179" s="67">
        <f>SUM(F176:F178)</f>
        <v>470403.75</v>
      </c>
      <c r="G179" s="268">
        <f>+E179/D179</f>
        <v>1.8086335095483356E-2</v>
      </c>
      <c r="H179" s="67">
        <f>SUM(H176:H178)</f>
        <v>26142369.759999998</v>
      </c>
      <c r="I179" s="59"/>
      <c r="J179" s="57"/>
    </row>
    <row r="180" spans="1:10" ht="15.75" x14ac:dyDescent="0.25">
      <c r="A180" s="68"/>
      <c r="B180" s="68"/>
      <c r="C180" s="68"/>
      <c r="D180" s="69"/>
      <c r="E180" s="69"/>
      <c r="F180" s="69"/>
      <c r="G180" s="269"/>
      <c r="H180" s="69"/>
      <c r="I180" s="59"/>
      <c r="J180" s="57"/>
    </row>
    <row r="181" spans="1:10" ht="15.75" x14ac:dyDescent="0.25">
      <c r="A181" s="68"/>
      <c r="B181" s="68"/>
      <c r="C181" s="68"/>
      <c r="D181" s="69"/>
      <c r="E181" s="69"/>
      <c r="F181" s="69"/>
      <c r="G181" s="269"/>
      <c r="H181" s="69"/>
      <c r="I181" s="59"/>
      <c r="J181" s="57"/>
    </row>
    <row r="182" spans="1:10" ht="15.75" x14ac:dyDescent="0.25">
      <c r="A182" s="68"/>
      <c r="B182" s="68"/>
      <c r="C182" s="68"/>
      <c r="D182" s="69"/>
      <c r="E182" s="69"/>
      <c r="F182" s="69"/>
      <c r="G182" s="269"/>
      <c r="H182" s="69"/>
      <c r="I182" s="59"/>
      <c r="J182" s="57"/>
    </row>
    <row r="183" spans="1:10" ht="15.75" x14ac:dyDescent="0.25">
      <c r="A183" s="68"/>
      <c r="B183" s="68"/>
      <c r="C183" s="68"/>
      <c r="D183" s="69"/>
      <c r="E183" s="69"/>
      <c r="F183" s="69"/>
      <c r="G183" s="269"/>
      <c r="H183" s="69"/>
      <c r="I183" s="59"/>
      <c r="J183" s="57"/>
    </row>
    <row r="184" spans="1:10" ht="15.75" x14ac:dyDescent="0.25">
      <c r="A184" s="70" t="s">
        <v>64</v>
      </c>
      <c r="B184" s="70"/>
      <c r="C184" s="70"/>
      <c r="D184" s="71" t="s">
        <v>65</v>
      </c>
      <c r="E184" s="71"/>
      <c r="F184" s="71" t="s">
        <v>66</v>
      </c>
      <c r="G184" s="71"/>
      <c r="H184" s="71"/>
      <c r="I184" s="59"/>
      <c r="J184" s="57"/>
    </row>
    <row r="185" spans="1:10" ht="15.75" x14ac:dyDescent="0.25">
      <c r="A185" s="70"/>
      <c r="B185" s="70"/>
      <c r="C185" s="70" t="s">
        <v>67</v>
      </c>
      <c r="D185" s="72" t="s">
        <v>68</v>
      </c>
      <c r="E185" s="72"/>
      <c r="F185" s="72"/>
      <c r="G185" s="72"/>
      <c r="H185" s="72"/>
      <c r="I185" s="59"/>
      <c r="J185" s="57"/>
    </row>
    <row r="186" spans="1:10" ht="15.75" x14ac:dyDescent="0.25">
      <c r="A186" s="70"/>
      <c r="B186" s="70"/>
      <c r="C186" s="70" t="s">
        <v>69</v>
      </c>
      <c r="D186" s="72" t="s">
        <v>70</v>
      </c>
      <c r="E186" s="72"/>
      <c r="F186" s="72"/>
      <c r="G186" s="72"/>
      <c r="H186" s="72"/>
      <c r="I186" s="59"/>
      <c r="J186" s="57"/>
    </row>
    <row r="187" spans="1:10" ht="18" x14ac:dyDescent="0.25">
      <c r="A187" s="26"/>
      <c r="B187" s="26"/>
      <c r="C187" s="83"/>
      <c r="D187" s="76"/>
      <c r="E187" s="76"/>
      <c r="F187" s="76"/>
      <c r="G187" s="84"/>
      <c r="H187" s="76"/>
      <c r="I187" s="59"/>
      <c r="J187" s="57"/>
    </row>
    <row r="188" spans="1:10" ht="18" x14ac:dyDescent="0.25">
      <c r="A188" s="26"/>
      <c r="B188" s="26"/>
      <c r="C188" s="83"/>
      <c r="D188" s="76"/>
      <c r="E188" s="76"/>
      <c r="F188" s="76"/>
      <c r="G188" s="84"/>
      <c r="H188" s="76"/>
      <c r="I188" s="59"/>
      <c r="J188" s="57"/>
    </row>
    <row r="189" spans="1:10" ht="18" x14ac:dyDescent="0.25">
      <c r="A189" s="26"/>
      <c r="B189" s="26"/>
      <c r="C189" s="83"/>
      <c r="D189" s="76"/>
      <c r="E189" s="76"/>
      <c r="F189" s="76"/>
      <c r="G189" s="84"/>
      <c r="H189" s="76"/>
      <c r="I189" s="59"/>
      <c r="J189" s="57"/>
    </row>
    <row r="190" spans="1:10" ht="18" x14ac:dyDescent="0.25">
      <c r="A190" s="26"/>
      <c r="B190" s="26"/>
      <c r="C190" s="83"/>
      <c r="D190" s="76"/>
      <c r="E190" s="76"/>
      <c r="F190" s="76"/>
      <c r="G190" s="84"/>
      <c r="H190" s="76"/>
      <c r="I190" s="59"/>
      <c r="J190" s="57"/>
    </row>
    <row r="191" spans="1:10" ht="18" x14ac:dyDescent="0.25">
      <c r="A191" s="26"/>
      <c r="B191" s="26"/>
      <c r="C191" s="83"/>
      <c r="D191" s="76"/>
      <c r="E191" s="76"/>
      <c r="F191" s="76"/>
      <c r="G191" s="84"/>
      <c r="H191" s="76"/>
      <c r="I191" s="59"/>
      <c r="J191" s="57"/>
    </row>
    <row r="192" spans="1:10" ht="18" x14ac:dyDescent="0.25">
      <c r="A192" s="26"/>
      <c r="B192" s="26"/>
      <c r="C192" s="83"/>
      <c r="D192" s="76"/>
      <c r="E192" s="76"/>
      <c r="F192" s="76"/>
      <c r="G192" s="84"/>
      <c r="H192" s="76"/>
      <c r="I192" s="59"/>
      <c r="J192" s="57"/>
    </row>
    <row r="193" spans="1:10" ht="18" x14ac:dyDescent="0.25">
      <c r="A193" s="26"/>
      <c r="B193" s="26"/>
      <c r="C193" s="83"/>
      <c r="D193" s="76"/>
      <c r="E193" s="76"/>
      <c r="F193" s="76"/>
      <c r="G193" s="84"/>
      <c r="H193" s="76"/>
      <c r="I193" s="59"/>
      <c r="J193" s="57"/>
    </row>
    <row r="194" spans="1:10" ht="18" x14ac:dyDescent="0.25">
      <c r="A194" s="26"/>
      <c r="B194" s="26"/>
      <c r="C194" s="83"/>
      <c r="D194" s="76"/>
      <c r="E194" s="76"/>
      <c r="F194" s="76"/>
      <c r="G194" s="84"/>
      <c r="H194" s="76"/>
      <c r="I194" s="59"/>
      <c r="J194" s="57"/>
    </row>
    <row r="195" spans="1:10" ht="18" x14ac:dyDescent="0.25">
      <c r="A195" s="26"/>
      <c r="B195" s="26"/>
      <c r="C195" s="83"/>
      <c r="D195" s="76"/>
      <c r="E195" s="76"/>
      <c r="F195" s="76"/>
      <c r="G195" s="84"/>
      <c r="H195" s="76"/>
      <c r="I195" s="59"/>
      <c r="J195" s="57"/>
    </row>
    <row r="196" spans="1:10" ht="18" x14ac:dyDescent="0.25">
      <c r="A196" s="26"/>
      <c r="B196" s="26"/>
      <c r="C196" s="83"/>
      <c r="D196" s="76"/>
      <c r="E196" s="76"/>
      <c r="F196" s="76"/>
      <c r="G196" s="84"/>
      <c r="H196" s="76"/>
      <c r="I196" s="59"/>
      <c r="J196" s="57"/>
    </row>
    <row r="197" spans="1:10" ht="18" x14ac:dyDescent="0.25">
      <c r="A197" s="26"/>
      <c r="B197" s="26"/>
      <c r="C197" s="83"/>
      <c r="D197" s="76"/>
      <c r="E197" s="76"/>
      <c r="F197" s="76"/>
      <c r="G197" s="84"/>
      <c r="H197" s="76"/>
      <c r="I197" s="59"/>
      <c r="J197" s="57"/>
    </row>
    <row r="198" spans="1:10" ht="18" x14ac:dyDescent="0.25">
      <c r="A198" s="26"/>
      <c r="B198" s="26"/>
      <c r="C198" s="83"/>
      <c r="D198" s="76"/>
      <c r="E198" s="76"/>
      <c r="F198" s="76"/>
      <c r="G198" s="84"/>
      <c r="H198" s="76"/>
      <c r="I198" s="59"/>
      <c r="J198" s="57"/>
    </row>
    <row r="199" spans="1:10" ht="18" x14ac:dyDescent="0.25">
      <c r="A199" s="26"/>
      <c r="B199" s="26"/>
      <c r="C199" s="83"/>
      <c r="D199" s="76"/>
      <c r="E199" s="76"/>
      <c r="F199" s="76"/>
      <c r="G199" s="84"/>
      <c r="H199" s="76">
        <f>+D199-E199</f>
        <v>0</v>
      </c>
      <c r="I199" s="59"/>
      <c r="J199" s="57"/>
    </row>
    <row r="200" spans="1:10" ht="18" x14ac:dyDescent="0.25">
      <c r="A200" s="26"/>
      <c r="B200" s="26"/>
      <c r="C200" s="51"/>
      <c r="D200" s="76"/>
      <c r="E200" s="76"/>
      <c r="F200" s="76"/>
      <c r="G200" s="84"/>
      <c r="H200" s="76">
        <f>+D200-E200</f>
        <v>0</v>
      </c>
      <c r="I200" s="59"/>
      <c r="J200" s="57"/>
    </row>
    <row r="201" spans="1:10" ht="18" x14ac:dyDescent="0.25">
      <c r="A201" s="26"/>
      <c r="B201" s="26"/>
      <c r="C201" s="51"/>
      <c r="D201" s="76"/>
      <c r="E201" s="76"/>
      <c r="F201" s="76"/>
      <c r="G201" s="85"/>
      <c r="H201" s="76"/>
      <c r="I201" s="59"/>
      <c r="J201" s="57"/>
    </row>
    <row r="202" spans="1:10" ht="15.75" x14ac:dyDescent="0.25">
      <c r="I202" s="59"/>
    </row>
    <row r="203" spans="1:10" ht="15.75" x14ac:dyDescent="0.25">
      <c r="I203" s="59"/>
    </row>
    <row r="204" spans="1:10" ht="15.75" x14ac:dyDescent="0.25">
      <c r="I204" s="59"/>
    </row>
    <row r="205" spans="1:10" ht="15.75" x14ac:dyDescent="0.25">
      <c r="I205" s="59"/>
    </row>
    <row r="206" spans="1:10" ht="15.75" x14ac:dyDescent="0.25">
      <c r="I206" s="59"/>
    </row>
    <row r="207" spans="1:10" ht="15.75" x14ac:dyDescent="0.25">
      <c r="I207" s="59"/>
    </row>
    <row r="208" spans="1:10" ht="15.75" x14ac:dyDescent="0.25">
      <c r="I208" s="59"/>
    </row>
    <row r="209" spans="1:9" ht="15.75" x14ac:dyDescent="0.25">
      <c r="I209" s="59"/>
    </row>
    <row r="210" spans="1:9" ht="15.75" x14ac:dyDescent="0.25">
      <c r="I210" s="59"/>
    </row>
    <row r="211" spans="1:9" ht="15.75" x14ac:dyDescent="0.25">
      <c r="I211" s="28"/>
    </row>
    <row r="212" spans="1:9" ht="15.75" x14ac:dyDescent="0.25">
      <c r="I212" s="59"/>
    </row>
    <row r="213" spans="1:9" ht="15.75" x14ac:dyDescent="0.25">
      <c r="I213" s="86"/>
    </row>
    <row r="214" spans="1:9" ht="15.75" x14ac:dyDescent="0.25">
      <c r="I214" s="87"/>
    </row>
    <row r="215" spans="1:9" ht="15.75" x14ac:dyDescent="0.25">
      <c r="I215" s="86"/>
    </row>
    <row r="216" spans="1:9" ht="15.75" x14ac:dyDescent="0.25">
      <c r="I216" s="86"/>
    </row>
    <row r="217" spans="1:9" ht="15.75" x14ac:dyDescent="0.25">
      <c r="A217" s="68"/>
      <c r="B217" s="68"/>
      <c r="C217" s="68"/>
      <c r="D217" s="69"/>
      <c r="E217" s="69"/>
      <c r="F217" s="69"/>
      <c r="G217" s="69"/>
      <c r="H217" s="69"/>
      <c r="I217" s="86"/>
    </row>
    <row r="218" spans="1:9" ht="15.75" x14ac:dyDescent="0.25">
      <c r="A218" s="68"/>
      <c r="B218" s="68"/>
      <c r="C218" s="68"/>
      <c r="D218" s="69"/>
      <c r="E218" s="69"/>
      <c r="F218" s="69"/>
      <c r="G218" s="69"/>
      <c r="H218" s="69"/>
      <c r="I218" s="86"/>
    </row>
    <row r="219" spans="1:9" ht="15.75" x14ac:dyDescent="0.25">
      <c r="A219" s="68"/>
      <c r="B219" s="68"/>
      <c r="C219" s="68"/>
      <c r="D219" s="69"/>
      <c r="E219" s="69"/>
      <c r="F219" s="69"/>
      <c r="G219" s="69"/>
      <c r="H219" s="69"/>
      <c r="I219" s="86"/>
    </row>
    <row r="220" spans="1:9" ht="15.75" x14ac:dyDescent="0.25">
      <c r="A220" s="68"/>
      <c r="B220" s="68"/>
      <c r="C220" s="68"/>
      <c r="D220" s="69"/>
      <c r="E220" s="69"/>
      <c r="F220" s="69"/>
      <c r="G220" s="69"/>
      <c r="H220" s="69"/>
      <c r="I220" s="86"/>
    </row>
    <row r="221" spans="1:9" ht="15.75" x14ac:dyDescent="0.25">
      <c r="A221" s="68"/>
      <c r="B221" s="68"/>
      <c r="C221" s="68"/>
      <c r="D221" s="69"/>
      <c r="E221" s="69"/>
      <c r="F221" s="69"/>
      <c r="G221" s="69"/>
      <c r="H221" s="69"/>
      <c r="I221" s="86"/>
    </row>
    <row r="222" spans="1:9" ht="15.75" x14ac:dyDescent="0.25">
      <c r="A222" s="68"/>
      <c r="B222" s="68"/>
      <c r="C222" s="68"/>
      <c r="D222" s="69"/>
      <c r="E222" s="69"/>
      <c r="F222" s="69"/>
      <c r="G222" s="69"/>
      <c r="H222" s="69"/>
      <c r="I222" s="86"/>
    </row>
    <row r="223" spans="1:9" ht="15.75" x14ac:dyDescent="0.25">
      <c r="A223" s="68"/>
      <c r="B223" s="68"/>
      <c r="C223" s="68"/>
      <c r="D223" s="69"/>
      <c r="E223" s="69"/>
      <c r="F223" s="69"/>
      <c r="G223" s="69"/>
      <c r="H223" s="69"/>
      <c r="I223" s="86"/>
    </row>
    <row r="224" spans="1:9" ht="15.75" x14ac:dyDescent="0.25">
      <c r="A224" s="68"/>
      <c r="B224" s="68"/>
      <c r="C224" s="68"/>
      <c r="D224" s="69"/>
      <c r="E224" s="69"/>
      <c r="F224" s="69"/>
      <c r="G224" s="69"/>
      <c r="H224" s="69"/>
      <c r="I224" s="86"/>
    </row>
    <row r="225" spans="1:9" ht="15.75" x14ac:dyDescent="0.25">
      <c r="A225" s="68"/>
      <c r="B225" s="68"/>
      <c r="C225" s="68"/>
      <c r="D225" s="69"/>
      <c r="E225" s="69"/>
      <c r="F225" s="69"/>
      <c r="G225" s="69"/>
      <c r="H225" s="69"/>
      <c r="I225" s="86"/>
    </row>
    <row r="226" spans="1:9" ht="15.75" x14ac:dyDescent="0.25">
      <c r="A226" s="68"/>
      <c r="B226" s="68"/>
      <c r="C226" s="68"/>
      <c r="D226" s="69"/>
      <c r="E226" s="69"/>
      <c r="F226" s="69"/>
      <c r="G226" s="69"/>
      <c r="H226" s="69"/>
      <c r="I226" s="86"/>
    </row>
    <row r="227" spans="1:9" ht="15.75" x14ac:dyDescent="0.25">
      <c r="A227" s="68"/>
      <c r="B227" s="68"/>
      <c r="C227" s="68"/>
      <c r="D227" s="69"/>
      <c r="E227" s="69"/>
      <c r="F227" s="69"/>
      <c r="G227" s="69"/>
      <c r="H227" s="69"/>
      <c r="I227" s="86"/>
    </row>
    <row r="228" spans="1:9" ht="15.75" x14ac:dyDescent="0.25">
      <c r="I228" s="88"/>
    </row>
    <row r="229" spans="1:9" ht="15.75" x14ac:dyDescent="0.25">
      <c r="I229" s="89"/>
    </row>
    <row r="230" spans="1:9" ht="15.75" x14ac:dyDescent="0.25">
      <c r="I230" s="89"/>
    </row>
    <row r="231" spans="1:9" ht="15.75" x14ac:dyDescent="0.25">
      <c r="A231" s="68"/>
      <c r="B231" s="68"/>
      <c r="C231" s="68"/>
      <c r="D231" s="69"/>
      <c r="E231" s="69"/>
      <c r="F231" s="69"/>
      <c r="G231" s="69"/>
      <c r="H231" s="69"/>
      <c r="I231" s="86"/>
    </row>
    <row r="232" spans="1:9" ht="15.75" x14ac:dyDescent="0.25">
      <c r="A232" s="68"/>
      <c r="B232" s="68"/>
      <c r="C232" s="68"/>
      <c r="D232" s="69"/>
      <c r="E232" s="69"/>
      <c r="F232" s="69"/>
      <c r="G232" s="69"/>
      <c r="H232" s="69"/>
      <c r="I232" s="86"/>
    </row>
    <row r="233" spans="1:9" x14ac:dyDescent="0.2">
      <c r="D233" s="90"/>
      <c r="E233" s="90"/>
      <c r="F233" s="90"/>
      <c r="G233" s="90"/>
      <c r="H233" s="90"/>
    </row>
    <row r="234" spans="1:9" x14ac:dyDescent="0.2">
      <c r="D234" s="90"/>
      <c r="E234" s="90"/>
      <c r="F234" s="90"/>
      <c r="G234" s="90"/>
      <c r="H234" s="90"/>
    </row>
    <row r="235" spans="1:9" x14ac:dyDescent="0.2">
      <c r="D235" s="90"/>
      <c r="E235" s="90"/>
      <c r="F235" s="90"/>
      <c r="G235" s="90"/>
      <c r="H235" s="90"/>
    </row>
    <row r="236" spans="1:9" ht="15.75" x14ac:dyDescent="0.25">
      <c r="A236" s="68"/>
      <c r="B236" s="68"/>
      <c r="C236" s="68"/>
      <c r="D236" s="69"/>
      <c r="E236" s="69"/>
      <c r="F236" s="69"/>
      <c r="G236" s="69"/>
      <c r="H236" s="69"/>
      <c r="I236" s="86"/>
    </row>
    <row r="237" spans="1:9" ht="15.75" x14ac:dyDescent="0.25">
      <c r="A237" s="68"/>
      <c r="B237" s="68"/>
      <c r="C237" s="68"/>
      <c r="D237" s="69"/>
      <c r="E237" s="69"/>
      <c r="F237" s="69"/>
      <c r="G237" s="69"/>
      <c r="H237" s="69"/>
      <c r="I237" s="86"/>
    </row>
    <row r="238" spans="1:9" ht="15.75" x14ac:dyDescent="0.25">
      <c r="A238" s="68"/>
      <c r="B238" s="68"/>
      <c r="C238" s="68"/>
      <c r="D238" s="69"/>
      <c r="E238" s="69"/>
      <c r="F238" s="69"/>
      <c r="G238" s="69"/>
      <c r="H238" s="69"/>
      <c r="I238" s="86"/>
    </row>
    <row r="239" spans="1:9" ht="15.75" x14ac:dyDescent="0.25">
      <c r="A239" s="68"/>
      <c r="B239" s="68"/>
      <c r="C239" s="68"/>
      <c r="D239" s="69"/>
      <c r="E239" s="69"/>
      <c r="F239" s="69"/>
      <c r="G239" s="69"/>
      <c r="H239" s="69"/>
      <c r="I239" s="86"/>
    </row>
    <row r="240" spans="1:9" ht="15.75" x14ac:dyDescent="0.25">
      <c r="A240" s="68"/>
      <c r="B240" s="68"/>
      <c r="C240" s="68"/>
      <c r="D240" s="69"/>
      <c r="E240" s="69"/>
      <c r="F240" s="69"/>
      <c r="G240" s="69"/>
      <c r="H240" s="69"/>
      <c r="I240" s="86"/>
    </row>
    <row r="241" spans="1:9" x14ac:dyDescent="0.2">
      <c r="D241" s="90"/>
      <c r="E241" s="90"/>
      <c r="F241" s="90"/>
      <c r="G241" s="90"/>
      <c r="H241" s="90"/>
    </row>
    <row r="242" spans="1:9" x14ac:dyDescent="0.2">
      <c r="D242" s="90"/>
      <c r="E242" s="90"/>
      <c r="F242" s="90"/>
      <c r="G242" s="90"/>
      <c r="H242" s="90"/>
    </row>
    <row r="243" spans="1:9" x14ac:dyDescent="0.2">
      <c r="D243" s="90"/>
      <c r="E243" s="90"/>
      <c r="F243" s="90"/>
      <c r="G243" s="90"/>
      <c r="H243" s="90"/>
    </row>
    <row r="244" spans="1:9" x14ac:dyDescent="0.2">
      <c r="D244" s="90"/>
      <c r="E244" s="90"/>
      <c r="F244" s="90"/>
      <c r="G244" s="90"/>
      <c r="H244" s="90"/>
    </row>
    <row r="245" spans="1:9" ht="15.75" x14ac:dyDescent="0.25">
      <c r="A245" s="70"/>
      <c r="B245" s="70"/>
      <c r="C245" s="70"/>
      <c r="D245" s="71"/>
      <c r="E245" s="71"/>
      <c r="F245" s="71"/>
      <c r="G245" s="71"/>
      <c r="H245" s="71"/>
      <c r="I245" s="88"/>
    </row>
    <row r="246" spans="1:9" ht="15.75" x14ac:dyDescent="0.25">
      <c r="A246" s="91"/>
      <c r="B246" s="91"/>
      <c r="C246" s="91"/>
      <c r="D246" s="92"/>
      <c r="E246" s="92"/>
      <c r="F246" s="92"/>
      <c r="G246" s="92"/>
      <c r="H246" s="92"/>
      <c r="I246" s="93"/>
    </row>
    <row r="247" spans="1:9" ht="15.75" x14ac:dyDescent="0.25">
      <c r="A247" s="70"/>
      <c r="B247" s="70"/>
      <c r="C247" s="70"/>
      <c r="D247" s="71"/>
      <c r="E247" s="71"/>
      <c r="F247" s="71"/>
      <c r="G247" s="71"/>
      <c r="H247" s="71"/>
      <c r="I247" s="88"/>
    </row>
    <row r="248" spans="1:9" ht="15.75" x14ac:dyDescent="0.25">
      <c r="A248" s="70"/>
      <c r="B248" s="70"/>
      <c r="C248" s="70"/>
      <c r="D248" s="71"/>
      <c r="E248" s="71"/>
      <c r="F248" s="71"/>
      <c r="G248" s="71"/>
      <c r="H248" s="71"/>
      <c r="I248" s="88"/>
    </row>
    <row r="249" spans="1:9" ht="15.75" x14ac:dyDescent="0.25">
      <c r="A249" s="70"/>
      <c r="B249" s="70"/>
      <c r="C249" s="70"/>
      <c r="D249" s="71"/>
      <c r="E249" s="71"/>
      <c r="F249" s="71"/>
      <c r="G249" s="71"/>
      <c r="H249" s="71"/>
      <c r="I249" s="88"/>
    </row>
    <row r="250" spans="1:9" ht="15.75" x14ac:dyDescent="0.25">
      <c r="A250" s="70"/>
      <c r="B250" s="70"/>
      <c r="C250" s="70"/>
      <c r="D250" s="71"/>
      <c r="E250" s="71"/>
      <c r="F250" s="71"/>
      <c r="G250" s="71"/>
      <c r="H250" s="71"/>
      <c r="I250" s="88"/>
    </row>
    <row r="251" spans="1:9" ht="15.75" x14ac:dyDescent="0.25">
      <c r="A251" s="70"/>
      <c r="B251" s="70"/>
      <c r="C251" s="70"/>
      <c r="D251" s="71"/>
      <c r="E251" s="71"/>
      <c r="F251" s="71"/>
      <c r="G251" s="71"/>
      <c r="H251" s="71"/>
      <c r="I251" s="88"/>
    </row>
    <row r="252" spans="1:9" ht="15.75" x14ac:dyDescent="0.25">
      <c r="A252" s="70"/>
      <c r="B252" s="70"/>
      <c r="C252" s="70"/>
      <c r="D252" s="71"/>
      <c r="E252" s="71"/>
      <c r="F252" s="71"/>
      <c r="G252" s="71"/>
      <c r="H252" s="71"/>
      <c r="I252" s="88"/>
    </row>
    <row r="253" spans="1:9" ht="15.75" x14ac:dyDescent="0.25">
      <c r="A253" s="70"/>
      <c r="B253" s="70"/>
      <c r="C253" s="70"/>
      <c r="D253" s="71"/>
      <c r="E253" s="71"/>
      <c r="F253" s="71"/>
      <c r="G253" s="71"/>
      <c r="H253" s="71"/>
      <c r="I253" s="88"/>
    </row>
    <row r="254" spans="1:9" ht="15.75" x14ac:dyDescent="0.25">
      <c r="A254" s="70"/>
      <c r="B254" s="70"/>
      <c r="C254" s="70"/>
      <c r="D254" s="71"/>
      <c r="E254" s="71"/>
      <c r="F254" s="71"/>
      <c r="G254" s="71"/>
      <c r="H254" s="71"/>
      <c r="I254" s="88"/>
    </row>
    <row r="255" spans="1:9" ht="15.75" x14ac:dyDescent="0.25">
      <c r="A255" s="70"/>
      <c r="B255" s="70"/>
      <c r="C255" s="70"/>
      <c r="D255" s="71"/>
      <c r="E255" s="71"/>
      <c r="F255" s="71"/>
      <c r="G255" s="71"/>
      <c r="H255" s="71"/>
      <c r="I255" s="88"/>
    </row>
    <row r="256" spans="1:9" ht="15.75" x14ac:dyDescent="0.25">
      <c r="A256" s="70"/>
      <c r="B256" s="70"/>
      <c r="C256" s="70"/>
      <c r="D256" s="71"/>
      <c r="E256" s="71"/>
      <c r="F256" s="71"/>
      <c r="G256" s="71"/>
      <c r="H256" s="71"/>
      <c r="I256" s="88"/>
    </row>
    <row r="257" spans="1:9" ht="15.75" x14ac:dyDescent="0.25">
      <c r="A257" s="70"/>
      <c r="B257" s="70"/>
      <c r="C257" s="70"/>
      <c r="D257" s="71"/>
      <c r="E257" s="71"/>
      <c r="F257" s="71"/>
      <c r="G257" s="71"/>
      <c r="H257" s="71"/>
      <c r="I257" s="88"/>
    </row>
    <row r="258" spans="1:9" ht="15.75" x14ac:dyDescent="0.25">
      <c r="A258" s="70"/>
      <c r="B258" s="70"/>
      <c r="C258" s="70"/>
      <c r="D258" s="71"/>
      <c r="E258" s="71"/>
      <c r="F258" s="71"/>
      <c r="G258" s="71"/>
      <c r="H258" s="71"/>
      <c r="I258" s="88"/>
    </row>
    <row r="259" spans="1:9" ht="15.75" x14ac:dyDescent="0.25">
      <c r="A259" s="70"/>
      <c r="B259" s="70"/>
      <c r="C259" s="70"/>
      <c r="D259" s="71"/>
      <c r="E259" s="71"/>
      <c r="F259" s="71"/>
      <c r="G259" s="71"/>
      <c r="H259" s="71"/>
      <c r="I259" s="88"/>
    </row>
    <row r="260" spans="1:9" ht="15.75" x14ac:dyDescent="0.25">
      <c r="A260" s="70"/>
      <c r="B260" s="70"/>
      <c r="C260" s="70"/>
      <c r="D260" s="71"/>
      <c r="E260" s="71"/>
      <c r="F260" s="71"/>
      <c r="G260" s="71"/>
      <c r="H260" s="71"/>
      <c r="I260" s="88"/>
    </row>
    <row r="261" spans="1:9" ht="15.75" x14ac:dyDescent="0.25">
      <c r="A261" s="70"/>
      <c r="B261" s="70"/>
      <c r="C261" s="70"/>
      <c r="D261" s="71"/>
      <c r="E261" s="71"/>
      <c r="F261" s="71"/>
      <c r="G261" s="71"/>
      <c r="H261" s="71"/>
      <c r="I261" s="88"/>
    </row>
    <row r="262" spans="1:9" ht="15.75" x14ac:dyDescent="0.25">
      <c r="A262" s="70"/>
      <c r="B262" s="70"/>
      <c r="C262" s="70"/>
      <c r="D262" s="71"/>
      <c r="E262" s="71"/>
      <c r="F262" s="71"/>
      <c r="G262" s="71"/>
      <c r="H262" s="71"/>
      <c r="I262" s="88"/>
    </row>
    <row r="263" spans="1:9" ht="15.75" x14ac:dyDescent="0.25">
      <c r="A263" s="70"/>
      <c r="B263" s="70"/>
      <c r="C263" s="70"/>
      <c r="D263" s="71"/>
      <c r="E263" s="71"/>
      <c r="F263" s="71"/>
      <c r="G263" s="71"/>
      <c r="H263" s="71"/>
      <c r="I263" s="88"/>
    </row>
    <row r="264" spans="1:9" ht="15.75" x14ac:dyDescent="0.25">
      <c r="A264" s="70"/>
      <c r="B264" s="70"/>
      <c r="C264" s="70"/>
      <c r="D264" s="71"/>
      <c r="E264" s="71"/>
      <c r="F264" s="71"/>
      <c r="G264" s="71"/>
      <c r="H264" s="71"/>
      <c r="I264" s="88"/>
    </row>
    <row r="265" spans="1:9" ht="15.75" x14ac:dyDescent="0.25">
      <c r="A265" s="70"/>
      <c r="B265" s="70"/>
      <c r="C265" s="70"/>
      <c r="D265" s="71"/>
      <c r="E265" s="71"/>
      <c r="F265" s="71"/>
      <c r="G265" s="71"/>
      <c r="H265" s="71"/>
      <c r="I265" s="88"/>
    </row>
    <row r="266" spans="1:9" ht="15.75" x14ac:dyDescent="0.25">
      <c r="A266" s="70"/>
      <c r="B266" s="70"/>
      <c r="C266" s="70"/>
      <c r="D266" s="71"/>
      <c r="E266" s="71"/>
      <c r="F266" s="71"/>
      <c r="G266" s="71"/>
      <c r="H266" s="71"/>
      <c r="I266" s="88"/>
    </row>
    <row r="267" spans="1:9" ht="15.75" x14ac:dyDescent="0.25">
      <c r="A267" s="70"/>
      <c r="B267" s="70"/>
      <c r="C267" s="70"/>
      <c r="D267" s="71"/>
      <c r="E267" s="71"/>
      <c r="F267" s="71"/>
      <c r="G267" s="71"/>
      <c r="H267" s="71"/>
      <c r="I267" s="88"/>
    </row>
    <row r="268" spans="1:9" ht="15.75" x14ac:dyDescent="0.25">
      <c r="A268" s="70"/>
      <c r="B268" s="70"/>
      <c r="C268" s="70"/>
      <c r="D268" s="71"/>
      <c r="E268" s="71"/>
      <c r="F268" s="71"/>
      <c r="G268" s="71"/>
      <c r="H268" s="71"/>
      <c r="I268" s="88"/>
    </row>
    <row r="269" spans="1:9" ht="15.75" x14ac:dyDescent="0.25">
      <c r="A269" s="70"/>
      <c r="B269" s="70"/>
      <c r="C269" s="70"/>
      <c r="D269" s="71"/>
      <c r="E269" s="71"/>
      <c r="F269" s="71"/>
      <c r="G269" s="71"/>
      <c r="H269" s="71"/>
      <c r="I269" s="88"/>
    </row>
    <row r="270" spans="1:9" ht="15.75" x14ac:dyDescent="0.25">
      <c r="A270" s="70"/>
      <c r="B270" s="70"/>
      <c r="C270" s="70"/>
      <c r="D270" s="71"/>
      <c r="E270" s="71"/>
      <c r="F270" s="71"/>
      <c r="G270" s="71"/>
      <c r="H270" s="71"/>
      <c r="I270" s="88"/>
    </row>
    <row r="271" spans="1:9" ht="15.75" x14ac:dyDescent="0.25">
      <c r="A271" s="70"/>
      <c r="B271" s="70"/>
      <c r="C271" s="70"/>
      <c r="D271" s="71"/>
      <c r="E271" s="71"/>
      <c r="F271" s="71"/>
      <c r="G271" s="71"/>
      <c r="H271" s="71"/>
      <c r="I271" s="88"/>
    </row>
    <row r="272" spans="1:9" ht="15.75" x14ac:dyDescent="0.25">
      <c r="A272" s="70"/>
      <c r="B272" s="70"/>
      <c r="C272" s="70"/>
      <c r="D272" s="71"/>
      <c r="E272" s="71"/>
      <c r="F272" s="71"/>
      <c r="G272" s="71"/>
      <c r="H272" s="71"/>
      <c r="I272" s="88"/>
    </row>
    <row r="273" spans="1:9" ht="15.75" x14ac:dyDescent="0.25">
      <c r="A273" s="70"/>
      <c r="B273" s="70"/>
      <c r="C273" s="70"/>
      <c r="D273" s="71"/>
      <c r="E273" s="71"/>
      <c r="F273" s="71"/>
      <c r="G273" s="71"/>
      <c r="H273" s="71"/>
      <c r="I273" s="88"/>
    </row>
    <row r="274" spans="1:9" ht="15.75" x14ac:dyDescent="0.25">
      <c r="A274" s="70"/>
      <c r="B274" s="70"/>
      <c r="C274" s="70"/>
      <c r="D274" s="71"/>
      <c r="E274" s="71"/>
      <c r="F274" s="71"/>
      <c r="G274" s="71"/>
      <c r="H274" s="71"/>
      <c r="I274" s="88"/>
    </row>
    <row r="275" spans="1:9" ht="15.75" x14ac:dyDescent="0.25">
      <c r="A275" s="70"/>
      <c r="B275" s="70"/>
      <c r="C275" s="70"/>
      <c r="D275" s="71"/>
      <c r="E275" s="71"/>
      <c r="F275" s="71"/>
      <c r="G275" s="71"/>
      <c r="H275" s="71"/>
      <c r="I275" s="88"/>
    </row>
    <row r="276" spans="1:9" ht="15.75" x14ac:dyDescent="0.25">
      <c r="A276" s="70"/>
      <c r="B276" s="70"/>
      <c r="C276" s="70"/>
      <c r="D276" s="71"/>
      <c r="E276" s="71"/>
      <c r="F276" s="71"/>
      <c r="G276" s="71"/>
      <c r="H276" s="71"/>
      <c r="I276" s="88"/>
    </row>
    <row r="277" spans="1:9" x14ac:dyDescent="0.2">
      <c r="D277" s="90"/>
      <c r="E277" s="90"/>
      <c r="F277" s="90"/>
      <c r="G277" s="90"/>
      <c r="H277" s="90"/>
    </row>
    <row r="278" spans="1:9" x14ac:dyDescent="0.2">
      <c r="D278" s="90"/>
      <c r="E278" s="90"/>
      <c r="F278" s="90"/>
      <c r="G278" s="90"/>
      <c r="H278" s="90"/>
    </row>
    <row r="279" spans="1:9" x14ac:dyDescent="0.2">
      <c r="D279" s="90"/>
      <c r="E279" s="90"/>
      <c r="F279" s="90"/>
      <c r="G279" s="90"/>
      <c r="H279" s="90"/>
    </row>
    <row r="280" spans="1:9" x14ac:dyDescent="0.2">
      <c r="D280" s="90"/>
      <c r="E280" s="90"/>
      <c r="F280" s="90"/>
      <c r="G280" s="90"/>
      <c r="H280" s="90"/>
    </row>
    <row r="281" spans="1:9" x14ac:dyDescent="0.2">
      <c r="D281" s="90"/>
      <c r="E281" s="90"/>
      <c r="F281" s="90"/>
      <c r="G281" s="90"/>
      <c r="H281" s="90"/>
    </row>
    <row r="282" spans="1:9" x14ac:dyDescent="0.2">
      <c r="D282" s="90"/>
      <c r="E282" s="90"/>
      <c r="F282" s="90"/>
      <c r="G282" s="90"/>
      <c r="H282" s="90"/>
    </row>
    <row r="283" spans="1:9" x14ac:dyDescent="0.2">
      <c r="D283" s="90"/>
      <c r="E283" s="90"/>
      <c r="F283" s="90"/>
      <c r="G283" s="90"/>
      <c r="H283" s="90"/>
    </row>
    <row r="284" spans="1:9" x14ac:dyDescent="0.2">
      <c r="D284" s="90"/>
      <c r="E284" s="90"/>
      <c r="F284" s="90"/>
      <c r="G284" s="90"/>
      <c r="H284" s="90"/>
    </row>
    <row r="285" spans="1:9" x14ac:dyDescent="0.2">
      <c r="D285" s="90"/>
      <c r="E285" s="90"/>
      <c r="F285" s="90"/>
      <c r="G285" s="90"/>
      <c r="H285" s="90"/>
    </row>
    <row r="286" spans="1:9" x14ac:dyDescent="0.2">
      <c r="D286" s="90"/>
      <c r="E286" s="90"/>
      <c r="F286" s="90"/>
      <c r="G286" s="90"/>
      <c r="H286" s="90"/>
    </row>
    <row r="287" spans="1:9" x14ac:dyDescent="0.2">
      <c r="D287" s="90"/>
      <c r="E287" s="90"/>
      <c r="F287" s="90"/>
      <c r="G287" s="90"/>
      <c r="H287" s="90"/>
    </row>
    <row r="288" spans="1:9" x14ac:dyDescent="0.2">
      <c r="D288" s="90"/>
      <c r="E288" s="90"/>
      <c r="F288" s="90"/>
      <c r="G288" s="90"/>
      <c r="H288" s="90"/>
    </row>
    <row r="289" spans="4:8" x14ac:dyDescent="0.2">
      <c r="D289" s="90"/>
      <c r="E289" s="90"/>
      <c r="F289" s="90"/>
      <c r="G289" s="90"/>
      <c r="H289" s="90"/>
    </row>
    <row r="290" spans="4:8" x14ac:dyDescent="0.2">
      <c r="D290" s="90"/>
      <c r="E290" s="90"/>
      <c r="F290" s="90"/>
      <c r="G290" s="90"/>
      <c r="H290" s="90"/>
    </row>
    <row r="291" spans="4:8" x14ac:dyDescent="0.2">
      <c r="D291" s="90"/>
      <c r="E291" s="90"/>
      <c r="F291" s="90"/>
      <c r="G291" s="90"/>
      <c r="H291" s="90"/>
    </row>
    <row r="292" spans="4:8" x14ac:dyDescent="0.2">
      <c r="D292" s="90"/>
      <c r="E292" s="90"/>
      <c r="F292" s="90"/>
      <c r="G292" s="90"/>
      <c r="H292" s="90"/>
    </row>
    <row r="293" spans="4:8" x14ac:dyDescent="0.2">
      <c r="D293" s="90"/>
      <c r="E293" s="90"/>
      <c r="F293" s="90"/>
      <c r="G293" s="90"/>
      <c r="H293" s="90"/>
    </row>
    <row r="294" spans="4:8" x14ac:dyDescent="0.2">
      <c r="D294" s="90"/>
      <c r="E294" s="90"/>
      <c r="F294" s="90"/>
      <c r="G294" s="90"/>
      <c r="H294" s="90"/>
    </row>
    <row r="295" spans="4:8" x14ac:dyDescent="0.2">
      <c r="D295" s="90"/>
      <c r="E295" s="90"/>
      <c r="F295" s="90"/>
      <c r="G295" s="90"/>
      <c r="H295" s="90"/>
    </row>
    <row r="296" spans="4:8" x14ac:dyDescent="0.2">
      <c r="D296" s="90"/>
      <c r="E296" s="90"/>
      <c r="F296" s="90"/>
      <c r="G296" s="90"/>
      <c r="H296" s="90"/>
    </row>
    <row r="297" spans="4:8" x14ac:dyDescent="0.2">
      <c r="D297" s="90"/>
      <c r="E297" s="90"/>
      <c r="F297" s="90"/>
      <c r="G297" s="90"/>
      <c r="H297" s="90"/>
    </row>
    <row r="298" spans="4:8" x14ac:dyDescent="0.2">
      <c r="D298" s="90"/>
      <c r="E298" s="90"/>
      <c r="F298" s="90"/>
      <c r="G298" s="90"/>
      <c r="H298" s="90"/>
    </row>
    <row r="299" spans="4:8" x14ac:dyDescent="0.2">
      <c r="D299" s="90"/>
      <c r="E299" s="90"/>
      <c r="F299" s="90"/>
      <c r="G299" s="90"/>
      <c r="H299" s="90"/>
    </row>
    <row r="300" spans="4:8" x14ac:dyDescent="0.2">
      <c r="D300" s="90"/>
      <c r="E300" s="90"/>
      <c r="F300" s="90"/>
      <c r="G300" s="90"/>
      <c r="H300" s="90"/>
    </row>
    <row r="301" spans="4:8" x14ac:dyDescent="0.2">
      <c r="D301" s="90"/>
      <c r="E301" s="90"/>
      <c r="F301" s="90"/>
      <c r="G301" s="90"/>
      <c r="H301" s="90"/>
    </row>
    <row r="302" spans="4:8" x14ac:dyDescent="0.2">
      <c r="D302" s="90"/>
      <c r="E302" s="90"/>
      <c r="F302" s="90"/>
      <c r="G302" s="90"/>
      <c r="H302" s="90"/>
    </row>
    <row r="303" spans="4:8" x14ac:dyDescent="0.2">
      <c r="D303" s="90"/>
      <c r="E303" s="90"/>
      <c r="F303" s="90"/>
      <c r="G303" s="90"/>
      <c r="H303" s="90"/>
    </row>
    <row r="304" spans="4:8" x14ac:dyDescent="0.2">
      <c r="D304" s="90"/>
      <c r="E304" s="90"/>
      <c r="F304" s="90"/>
      <c r="G304" s="90"/>
      <c r="H304" s="90"/>
    </row>
    <row r="305" spans="4:8" x14ac:dyDescent="0.2">
      <c r="D305" s="90"/>
      <c r="E305" s="90"/>
      <c r="F305" s="90"/>
      <c r="G305" s="90"/>
      <c r="H305" s="90"/>
    </row>
    <row r="306" spans="4:8" x14ac:dyDescent="0.2">
      <c r="D306" s="90"/>
      <c r="E306" s="90"/>
      <c r="F306" s="90"/>
      <c r="G306" s="90"/>
      <c r="H306" s="90"/>
    </row>
    <row r="307" spans="4:8" x14ac:dyDescent="0.2">
      <c r="D307" s="90"/>
      <c r="E307" s="90"/>
      <c r="F307" s="90"/>
      <c r="G307" s="90"/>
      <c r="H307" s="90"/>
    </row>
  </sheetData>
  <mergeCells count="9">
    <mergeCell ref="A8:C8"/>
    <mergeCell ref="D185:H185"/>
    <mergeCell ref="D186:H186"/>
    <mergeCell ref="A1:H1"/>
    <mergeCell ref="A2:H2"/>
    <mergeCell ref="A3:H3"/>
    <mergeCell ref="A4:H4"/>
    <mergeCell ref="A5:H5"/>
    <mergeCell ref="A6:H6"/>
  </mergeCells>
  <pageMargins left="0.22" right="0.18" top="0.57999999999999996" bottom="0.47" header="0.51" footer="0.3"/>
  <pageSetup paperSize="5" scale="70" orientation="portrait" r:id="rId1"/>
  <headerFooter alignWithMargins="0">
    <oddFooter>&amp;C&amp;P</oddFooter>
  </headerFooter>
  <rowBreaks count="7" manualBreakCount="7">
    <brk id="81" max="7" man="1"/>
    <brk id="130" max="7" man="1"/>
    <brk id="186" max="7" man="1"/>
    <brk id="187" max="7" man="1"/>
    <brk id="188" max="16383" man="1"/>
    <brk id="190" max="16383" man="1"/>
    <brk id="19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tabSelected="1" topLeftCell="A13" zoomScale="84" zoomScaleNormal="84" zoomScaleSheetLayoutView="82" workbookViewId="0">
      <selection activeCell="C29" sqref="C29"/>
    </sheetView>
  </sheetViews>
  <sheetFormatPr defaultRowHeight="12.75" x14ac:dyDescent="0.2"/>
  <cols>
    <col min="1" max="1" width="15.42578125" customWidth="1"/>
    <col min="2" max="2" width="5.85546875" customWidth="1"/>
    <col min="3" max="3" width="41.42578125" customWidth="1"/>
    <col min="4" max="4" width="18.42578125" customWidth="1"/>
    <col min="5" max="5" width="18.5703125" customWidth="1"/>
    <col min="6" max="6" width="17.42578125" customWidth="1"/>
    <col min="7" max="7" width="8.85546875" customWidth="1"/>
    <col min="8" max="8" width="17.85546875" customWidth="1"/>
    <col min="9" max="9" width="15.5703125" customWidth="1"/>
    <col min="10" max="10" width="17.28515625" bestFit="1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4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4"/>
    </row>
    <row r="5" spans="1:9" ht="15.75" x14ac:dyDescent="0.25">
      <c r="A5" s="3" t="s">
        <v>4</v>
      </c>
      <c r="B5" s="3"/>
      <c r="C5" s="3"/>
      <c r="D5" s="3"/>
      <c r="E5" s="3"/>
      <c r="F5" s="3"/>
      <c r="G5" s="3"/>
      <c r="H5" s="3"/>
      <c r="I5" s="4"/>
    </row>
    <row r="6" spans="1:9" ht="15.75" x14ac:dyDescent="0.25">
      <c r="A6" s="3" t="s">
        <v>5</v>
      </c>
      <c r="B6" s="3"/>
      <c r="C6" s="3"/>
      <c r="D6" s="3"/>
      <c r="E6" s="3"/>
      <c r="F6" s="3"/>
      <c r="G6" s="3"/>
      <c r="H6" s="3"/>
      <c r="I6" s="4"/>
    </row>
    <row r="7" spans="1:9" ht="15.75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ht="15.75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5.75" x14ac:dyDescent="0.25">
      <c r="A9" s="5" t="s">
        <v>6</v>
      </c>
      <c r="B9" s="6"/>
      <c r="C9" s="7"/>
      <c r="D9" s="8" t="s">
        <v>7</v>
      </c>
      <c r="E9" s="9" t="s">
        <v>8</v>
      </c>
      <c r="F9" s="9" t="s">
        <v>9</v>
      </c>
      <c r="G9" s="9" t="s">
        <v>10</v>
      </c>
      <c r="H9" s="10"/>
      <c r="I9" s="11"/>
    </row>
    <row r="10" spans="1:9" ht="15.75" x14ac:dyDescent="0.25">
      <c r="A10" s="12"/>
      <c r="B10" s="13" t="s">
        <v>11</v>
      </c>
      <c r="C10" s="14"/>
      <c r="D10" s="15" t="s">
        <v>12</v>
      </c>
      <c r="E10" s="15" t="s">
        <v>13</v>
      </c>
      <c r="F10" s="15" t="s">
        <v>14</v>
      </c>
      <c r="G10" s="15" t="s">
        <v>15</v>
      </c>
      <c r="H10" s="15"/>
      <c r="I10" s="13"/>
    </row>
    <row r="11" spans="1:9" ht="15.75" x14ac:dyDescent="0.25">
      <c r="A11" s="16"/>
      <c r="B11" s="17" t="s">
        <v>16</v>
      </c>
      <c r="C11" s="18" t="s">
        <v>17</v>
      </c>
      <c r="D11" s="19"/>
      <c r="E11" s="19" t="s">
        <v>18</v>
      </c>
      <c r="F11" s="19" t="s">
        <v>19</v>
      </c>
      <c r="G11" s="19" t="s">
        <v>20</v>
      </c>
      <c r="H11" s="20" t="s">
        <v>21</v>
      </c>
      <c r="I11" s="13"/>
    </row>
    <row r="12" spans="1:9" ht="15.75" x14ac:dyDescent="0.25">
      <c r="A12" s="21"/>
      <c r="B12" s="13"/>
      <c r="C12" s="22"/>
      <c r="D12" s="23"/>
      <c r="E12" s="24"/>
      <c r="F12" s="24"/>
      <c r="G12" s="24"/>
      <c r="H12" s="9"/>
      <c r="I12" s="13"/>
    </row>
    <row r="13" spans="1:9" ht="15.75" x14ac:dyDescent="0.25">
      <c r="A13" s="25" t="s">
        <v>22</v>
      </c>
      <c r="B13" s="13"/>
      <c r="C13" s="22"/>
      <c r="D13" s="23"/>
      <c r="E13" s="24"/>
      <c r="F13" s="24"/>
      <c r="G13" s="24"/>
      <c r="H13" s="15"/>
      <c r="I13" s="13"/>
    </row>
    <row r="14" spans="1:9" ht="15.75" x14ac:dyDescent="0.25">
      <c r="A14" s="25">
        <v>302080000</v>
      </c>
      <c r="B14" s="26"/>
      <c r="C14" s="27" t="s">
        <v>23</v>
      </c>
      <c r="D14" s="23"/>
      <c r="E14" s="24"/>
      <c r="F14" s="24"/>
      <c r="G14" s="24"/>
      <c r="H14" s="15"/>
      <c r="I14" s="13"/>
    </row>
    <row r="15" spans="1:9" ht="15.75" x14ac:dyDescent="0.25">
      <c r="A15" s="21" t="s">
        <v>24</v>
      </c>
      <c r="B15" s="13"/>
      <c r="C15" s="22" t="s">
        <v>25</v>
      </c>
      <c r="D15" s="28">
        <v>967000</v>
      </c>
      <c r="E15" s="29">
        <f>+F15+64367</f>
        <v>131434</v>
      </c>
      <c r="F15" s="29">
        <v>67067</v>
      </c>
      <c r="G15" s="29"/>
      <c r="H15" s="29">
        <f>+D15-E15</f>
        <v>835566</v>
      </c>
      <c r="I15" s="13"/>
    </row>
    <row r="16" spans="1:9" ht="15.75" x14ac:dyDescent="0.25">
      <c r="A16" s="30"/>
      <c r="B16" s="31"/>
      <c r="C16" s="32" t="s">
        <v>26</v>
      </c>
      <c r="D16" s="33">
        <f>+D15</f>
        <v>967000</v>
      </c>
      <c r="E16" s="33">
        <f>+E15</f>
        <v>131434</v>
      </c>
      <c r="F16" s="33">
        <f>+F15</f>
        <v>67067</v>
      </c>
      <c r="G16" s="33">
        <f>+G15</f>
        <v>0</v>
      </c>
      <c r="H16" s="34">
        <f>+H15</f>
        <v>835566</v>
      </c>
      <c r="I16" s="13"/>
    </row>
    <row r="17" spans="1:10" ht="15.75" x14ac:dyDescent="0.25">
      <c r="A17" s="21"/>
      <c r="B17" s="13"/>
      <c r="C17" s="22"/>
      <c r="D17" s="28"/>
      <c r="E17" s="29"/>
      <c r="F17" s="29"/>
      <c r="G17" s="29"/>
      <c r="H17" s="29"/>
      <c r="I17" s="13"/>
    </row>
    <row r="18" spans="1:10" ht="15.75" x14ac:dyDescent="0.25">
      <c r="A18" s="21"/>
      <c r="B18" s="13"/>
      <c r="C18" s="22"/>
      <c r="D18" s="28"/>
      <c r="E18" s="29"/>
      <c r="F18" s="29"/>
      <c r="G18" s="29"/>
      <c r="H18" s="29"/>
      <c r="I18" s="13"/>
    </row>
    <row r="19" spans="1:10" ht="15.75" x14ac:dyDescent="0.25">
      <c r="A19" s="21"/>
      <c r="B19" s="13"/>
      <c r="C19" s="22"/>
      <c r="D19" s="28"/>
      <c r="E19" s="29"/>
      <c r="F19" s="29"/>
      <c r="G19" s="29"/>
      <c r="H19" s="29"/>
      <c r="I19" s="13"/>
    </row>
    <row r="20" spans="1:10" ht="18" x14ac:dyDescent="0.25">
      <c r="A20" s="35" t="s">
        <v>27</v>
      </c>
      <c r="B20" s="36"/>
      <c r="C20" s="22"/>
      <c r="D20" s="28"/>
      <c r="E20" s="29"/>
      <c r="F20" s="29"/>
      <c r="G20" s="37"/>
      <c r="H20" s="29"/>
      <c r="I20" s="13"/>
    </row>
    <row r="21" spans="1:10" ht="18" x14ac:dyDescent="0.25">
      <c r="A21" s="27"/>
      <c r="B21" s="36"/>
      <c r="C21" s="22"/>
      <c r="D21" s="23"/>
      <c r="E21" s="29"/>
      <c r="F21" s="24"/>
      <c r="G21" s="38"/>
      <c r="H21" s="15"/>
      <c r="I21" s="13"/>
    </row>
    <row r="22" spans="1:10" ht="18" x14ac:dyDescent="0.25">
      <c r="A22" s="39"/>
      <c r="B22" s="36"/>
      <c r="C22" s="22"/>
      <c r="D22" s="23"/>
      <c r="E22" s="29"/>
      <c r="F22" s="24"/>
      <c r="G22" s="38"/>
      <c r="H22" s="15"/>
      <c r="I22" s="13"/>
    </row>
    <row r="23" spans="1:10" ht="13.5" customHeight="1" x14ac:dyDescent="0.25">
      <c r="A23" s="25">
        <v>302070000</v>
      </c>
      <c r="B23" s="26"/>
      <c r="C23" s="27" t="s">
        <v>28</v>
      </c>
      <c r="D23" s="40"/>
      <c r="E23" s="24"/>
      <c r="F23" s="24"/>
      <c r="G23" s="38"/>
      <c r="H23" s="15"/>
      <c r="I23" s="13"/>
    </row>
    <row r="24" spans="1:10" ht="14.25" customHeight="1" x14ac:dyDescent="0.25">
      <c r="A24" s="41" t="s">
        <v>29</v>
      </c>
      <c r="B24" s="42"/>
      <c r="C24" s="22" t="s">
        <v>30</v>
      </c>
      <c r="D24" s="28">
        <v>74000</v>
      </c>
      <c r="E24" s="29">
        <f>+F24</f>
        <v>10065</v>
      </c>
      <c r="F24" s="29">
        <v>10065</v>
      </c>
      <c r="G24" s="37"/>
      <c r="H24" s="43">
        <f>+D24-E24</f>
        <v>63935</v>
      </c>
      <c r="I24" s="44"/>
      <c r="J24" s="45"/>
    </row>
    <row r="25" spans="1:10" ht="14.25" customHeight="1" x14ac:dyDescent="0.25">
      <c r="A25" s="41" t="s">
        <v>31</v>
      </c>
      <c r="B25" s="42"/>
      <c r="C25" s="22" t="s">
        <v>32</v>
      </c>
      <c r="D25" s="28">
        <v>733000</v>
      </c>
      <c r="E25" s="29">
        <f t="shared" ref="E25:E32" si="0">+F25</f>
        <v>0</v>
      </c>
      <c r="F25" s="29"/>
      <c r="G25" s="37"/>
      <c r="H25" s="43">
        <f t="shared" ref="H25:H37" si="1">+D25-E25</f>
        <v>733000</v>
      </c>
      <c r="I25" s="40"/>
      <c r="J25" s="45"/>
    </row>
    <row r="26" spans="1:10" ht="14.25" customHeight="1" x14ac:dyDescent="0.25">
      <c r="A26" s="41" t="s">
        <v>33</v>
      </c>
      <c r="B26" s="42"/>
      <c r="C26" s="22" t="s">
        <v>34</v>
      </c>
      <c r="D26" s="28">
        <v>10000</v>
      </c>
      <c r="E26" s="29">
        <f t="shared" si="0"/>
        <v>5702.11</v>
      </c>
      <c r="F26" s="29">
        <v>5702.11</v>
      </c>
      <c r="G26" s="37"/>
      <c r="H26" s="43">
        <f t="shared" si="1"/>
        <v>4297.8900000000003</v>
      </c>
      <c r="I26" s="40"/>
      <c r="J26" s="45"/>
    </row>
    <row r="27" spans="1:10" ht="14.25" customHeight="1" x14ac:dyDescent="0.25">
      <c r="A27" s="41" t="s">
        <v>35</v>
      </c>
      <c r="B27" s="42"/>
      <c r="C27" s="22" t="s">
        <v>36</v>
      </c>
      <c r="D27" s="28">
        <v>7000</v>
      </c>
      <c r="E27" s="29">
        <f t="shared" si="0"/>
        <v>1653</v>
      </c>
      <c r="F27" s="29">
        <v>1653</v>
      </c>
      <c r="G27" s="37"/>
      <c r="H27" s="43">
        <f t="shared" si="1"/>
        <v>5347</v>
      </c>
      <c r="I27" s="40"/>
      <c r="J27" s="45"/>
    </row>
    <row r="28" spans="1:10" ht="14.25" customHeight="1" x14ac:dyDescent="0.25">
      <c r="A28" s="41" t="s">
        <v>37</v>
      </c>
      <c r="B28" s="42"/>
      <c r="C28" s="22" t="s">
        <v>38</v>
      </c>
      <c r="D28" s="28">
        <v>50000</v>
      </c>
      <c r="E28" s="29">
        <f t="shared" si="0"/>
        <v>32556</v>
      </c>
      <c r="F28" s="29">
        <v>32556</v>
      </c>
      <c r="G28" s="37"/>
      <c r="H28" s="43">
        <f t="shared" si="1"/>
        <v>17444</v>
      </c>
      <c r="I28" s="40"/>
      <c r="J28" s="45"/>
    </row>
    <row r="29" spans="1:10" ht="14.25" customHeight="1" x14ac:dyDescent="0.25">
      <c r="A29" s="41" t="s">
        <v>39</v>
      </c>
      <c r="B29" s="42"/>
      <c r="C29" s="22" t="s">
        <v>40</v>
      </c>
      <c r="D29" s="28">
        <v>52000</v>
      </c>
      <c r="E29" s="29">
        <f t="shared" si="0"/>
        <v>0</v>
      </c>
      <c r="F29" s="29"/>
      <c r="G29" s="37"/>
      <c r="H29" s="43">
        <f t="shared" si="1"/>
        <v>52000</v>
      </c>
      <c r="I29" s="40"/>
      <c r="J29" s="45"/>
    </row>
    <row r="30" spans="1:10" ht="14.25" customHeight="1" x14ac:dyDescent="0.25">
      <c r="A30" s="41" t="s">
        <v>41</v>
      </c>
      <c r="B30" s="42"/>
      <c r="C30" s="22" t="s">
        <v>42</v>
      </c>
      <c r="D30" s="28">
        <v>53000</v>
      </c>
      <c r="E30" s="29">
        <f t="shared" si="0"/>
        <v>0</v>
      </c>
      <c r="F30" s="29"/>
      <c r="G30" s="37"/>
      <c r="H30" s="43">
        <f t="shared" si="1"/>
        <v>53000</v>
      </c>
      <c r="I30" s="40"/>
      <c r="J30" s="45"/>
    </row>
    <row r="31" spans="1:10" ht="14.25" customHeight="1" x14ac:dyDescent="0.25">
      <c r="A31" s="41" t="s">
        <v>43</v>
      </c>
      <c r="B31" s="42"/>
      <c r="C31" s="22" t="s">
        <v>44</v>
      </c>
      <c r="D31" s="28">
        <v>53000</v>
      </c>
      <c r="E31" s="29">
        <f t="shared" si="0"/>
        <v>0</v>
      </c>
      <c r="F31" s="29"/>
      <c r="G31" s="37"/>
      <c r="H31" s="43">
        <f t="shared" si="1"/>
        <v>53000</v>
      </c>
      <c r="I31" s="40"/>
      <c r="J31" s="45"/>
    </row>
    <row r="32" spans="1:10" ht="14.25" customHeight="1" x14ac:dyDescent="0.25">
      <c r="A32" s="41" t="s">
        <v>45</v>
      </c>
      <c r="B32" s="42"/>
      <c r="C32" s="22" t="s">
        <v>46</v>
      </c>
      <c r="D32" s="28">
        <v>1050000</v>
      </c>
      <c r="E32" s="29">
        <f t="shared" si="0"/>
        <v>0</v>
      </c>
      <c r="F32" s="29"/>
      <c r="G32" s="37"/>
      <c r="H32" s="43">
        <f t="shared" si="1"/>
        <v>1050000</v>
      </c>
      <c r="I32" s="40"/>
      <c r="J32" s="45"/>
    </row>
    <row r="33" spans="1:10" ht="14.25" customHeight="1" x14ac:dyDescent="0.25">
      <c r="A33" s="41" t="s">
        <v>47</v>
      </c>
      <c r="B33" s="42"/>
      <c r="C33" s="22" t="s">
        <v>48</v>
      </c>
      <c r="D33" s="28">
        <v>357000</v>
      </c>
      <c r="E33" s="29">
        <f>+F33+29730</f>
        <v>80756.5</v>
      </c>
      <c r="F33" s="29">
        <v>51026.5</v>
      </c>
      <c r="G33" s="37"/>
      <c r="H33" s="43">
        <f t="shared" si="1"/>
        <v>276243.5</v>
      </c>
      <c r="I33" s="40"/>
      <c r="J33" s="45"/>
    </row>
    <row r="34" spans="1:10" ht="14.25" customHeight="1" x14ac:dyDescent="0.25">
      <c r="A34" s="41" t="s">
        <v>49</v>
      </c>
      <c r="B34" s="42"/>
      <c r="C34" s="22" t="s">
        <v>50</v>
      </c>
      <c r="D34" s="28"/>
      <c r="E34" s="29"/>
      <c r="F34" s="29"/>
      <c r="G34" s="37"/>
      <c r="H34" s="43">
        <f t="shared" si="1"/>
        <v>0</v>
      </c>
      <c r="I34" s="40"/>
      <c r="J34" s="45"/>
    </row>
    <row r="35" spans="1:10" ht="14.25" customHeight="1" x14ac:dyDescent="0.25">
      <c r="A35" s="41" t="s">
        <v>51</v>
      </c>
      <c r="B35" s="42"/>
      <c r="C35" s="22" t="s">
        <v>52</v>
      </c>
      <c r="D35" s="28">
        <v>199880000</v>
      </c>
      <c r="E35" s="29"/>
      <c r="F35" s="29"/>
      <c r="G35" s="37"/>
      <c r="H35" s="43">
        <f t="shared" si="1"/>
        <v>199880000</v>
      </c>
      <c r="I35" s="40"/>
      <c r="J35" s="45"/>
    </row>
    <row r="36" spans="1:10" ht="14.25" customHeight="1" x14ac:dyDescent="0.25">
      <c r="A36" s="41"/>
      <c r="B36" s="42"/>
      <c r="C36" s="22"/>
      <c r="D36" s="28"/>
      <c r="E36" s="29"/>
      <c r="F36" s="29"/>
      <c r="G36" s="37"/>
      <c r="H36" s="43">
        <f t="shared" si="1"/>
        <v>0</v>
      </c>
      <c r="I36" s="40"/>
      <c r="J36" s="45"/>
    </row>
    <row r="37" spans="1:10" ht="14.25" customHeight="1" x14ac:dyDescent="0.25">
      <c r="A37" s="41"/>
      <c r="B37" s="42"/>
      <c r="C37" s="22"/>
      <c r="D37" s="28"/>
      <c r="E37" s="29"/>
      <c r="F37" s="29"/>
      <c r="G37" s="37"/>
      <c r="H37" s="43">
        <f t="shared" si="1"/>
        <v>0</v>
      </c>
      <c r="I37" s="40"/>
    </row>
    <row r="38" spans="1:10" ht="15.75" x14ac:dyDescent="0.25">
      <c r="A38" s="46"/>
      <c r="B38" s="46"/>
      <c r="C38" s="47" t="s">
        <v>53</v>
      </c>
      <c r="D38" s="48">
        <f>SUM(D24:D37)</f>
        <v>202319000</v>
      </c>
      <c r="E38" s="48">
        <f>SUM(E24:E37)</f>
        <v>130732.61</v>
      </c>
      <c r="F38" s="48">
        <f>SUM(F24:F37)</f>
        <v>101002.61</v>
      </c>
      <c r="G38" s="49">
        <f>+E38/D38</f>
        <v>6.4617070072509259E-4</v>
      </c>
      <c r="H38" s="48">
        <f>SUM(H24:H37)</f>
        <v>202188267.38999999</v>
      </c>
      <c r="I38" s="40"/>
    </row>
    <row r="39" spans="1:10" ht="15.75" x14ac:dyDescent="0.25">
      <c r="A39" s="50"/>
      <c r="B39" s="51"/>
      <c r="C39" s="52"/>
      <c r="D39" s="43"/>
      <c r="E39" s="43"/>
      <c r="F39" s="43"/>
      <c r="G39" s="53"/>
      <c r="H39" s="43"/>
      <c r="I39" s="40"/>
    </row>
    <row r="40" spans="1:10" ht="15.75" x14ac:dyDescent="0.25">
      <c r="A40" s="54">
        <v>302080000</v>
      </c>
      <c r="B40" s="51"/>
      <c r="C40" s="55" t="s">
        <v>54</v>
      </c>
      <c r="D40" s="43"/>
      <c r="E40" s="43"/>
      <c r="F40" s="43"/>
      <c r="G40" s="53"/>
      <c r="H40" s="43"/>
      <c r="I40" s="40"/>
    </row>
    <row r="41" spans="1:10" ht="15.75" x14ac:dyDescent="0.25">
      <c r="A41" s="41" t="s">
        <v>29</v>
      </c>
      <c r="B41" s="42"/>
      <c r="C41" s="22" t="s">
        <v>30</v>
      </c>
      <c r="D41" s="43">
        <v>36000</v>
      </c>
      <c r="E41" s="43">
        <f>+F41</f>
        <v>3000</v>
      </c>
      <c r="F41" s="43">
        <v>3000</v>
      </c>
      <c r="G41" s="53"/>
      <c r="H41" s="43">
        <f t="shared" ref="H41:H48" si="2">+D41-E41</f>
        <v>33000</v>
      </c>
      <c r="I41" s="40"/>
    </row>
    <row r="42" spans="1:10" ht="15.75" x14ac:dyDescent="0.25">
      <c r="A42" s="41" t="s">
        <v>31</v>
      </c>
      <c r="B42" s="42"/>
      <c r="C42" s="22" t="s">
        <v>32</v>
      </c>
      <c r="D42" s="43">
        <v>100000</v>
      </c>
      <c r="E42" s="43"/>
      <c r="F42" s="43"/>
      <c r="G42" s="53"/>
      <c r="H42" s="43">
        <f t="shared" si="2"/>
        <v>100000</v>
      </c>
      <c r="I42" s="40"/>
    </row>
    <row r="43" spans="1:10" ht="15.75" x14ac:dyDescent="0.25">
      <c r="A43" s="41" t="s">
        <v>35</v>
      </c>
      <c r="B43" s="42"/>
      <c r="C43" s="22" t="s">
        <v>36</v>
      </c>
      <c r="D43" s="43">
        <v>12000</v>
      </c>
      <c r="E43" s="43"/>
      <c r="F43" s="43"/>
      <c r="G43" s="53"/>
      <c r="H43" s="43">
        <f t="shared" si="2"/>
        <v>12000</v>
      </c>
      <c r="I43" s="40"/>
    </row>
    <row r="44" spans="1:10" ht="15.75" x14ac:dyDescent="0.25">
      <c r="A44" s="41" t="s">
        <v>37</v>
      </c>
      <c r="B44" s="42"/>
      <c r="C44" s="22" t="s">
        <v>38</v>
      </c>
      <c r="D44" s="43">
        <v>12000</v>
      </c>
      <c r="E44" s="43"/>
      <c r="F44" s="43"/>
      <c r="G44" s="53"/>
      <c r="H44" s="43">
        <f t="shared" si="2"/>
        <v>12000</v>
      </c>
      <c r="I44" s="40"/>
    </row>
    <row r="45" spans="1:10" ht="15.75" x14ac:dyDescent="0.25">
      <c r="A45" s="41" t="s">
        <v>41</v>
      </c>
      <c r="B45" s="42"/>
      <c r="C45" s="22" t="s">
        <v>42</v>
      </c>
      <c r="D45" s="43">
        <v>24000</v>
      </c>
      <c r="E45" s="43">
        <f>+F45</f>
        <v>9730</v>
      </c>
      <c r="F45" s="43">
        <v>9730</v>
      </c>
      <c r="G45" s="53"/>
      <c r="H45" s="43">
        <f t="shared" si="2"/>
        <v>14270</v>
      </c>
      <c r="I45" s="40"/>
    </row>
    <row r="46" spans="1:10" ht="15.75" x14ac:dyDescent="0.25">
      <c r="A46" s="41" t="s">
        <v>47</v>
      </c>
      <c r="B46" s="42"/>
      <c r="C46" s="22" t="s">
        <v>48</v>
      </c>
      <c r="D46" s="43">
        <v>223000</v>
      </c>
      <c r="E46" s="43">
        <f>+F46+18549</f>
        <v>36548</v>
      </c>
      <c r="F46" s="43">
        <v>17999</v>
      </c>
      <c r="G46" s="53"/>
      <c r="H46" s="43">
        <f t="shared" si="2"/>
        <v>186452</v>
      </c>
      <c r="I46" s="40"/>
    </row>
    <row r="47" spans="1:10" ht="15.75" x14ac:dyDescent="0.25">
      <c r="A47" s="41" t="s">
        <v>51</v>
      </c>
      <c r="B47" s="42"/>
      <c r="C47" s="22" t="s">
        <v>52</v>
      </c>
      <c r="D47" s="43">
        <v>200000</v>
      </c>
      <c r="E47" s="43">
        <f>+F47</f>
        <v>14000</v>
      </c>
      <c r="F47" s="43">
        <v>14000</v>
      </c>
      <c r="G47" s="53"/>
      <c r="H47" s="43">
        <f t="shared" si="2"/>
        <v>186000</v>
      </c>
      <c r="I47" s="40"/>
    </row>
    <row r="48" spans="1:10" ht="15.75" x14ac:dyDescent="0.25">
      <c r="A48" s="41" t="s">
        <v>43</v>
      </c>
      <c r="B48" s="42"/>
      <c r="C48" s="22" t="s">
        <v>55</v>
      </c>
      <c r="D48" s="43">
        <v>31000</v>
      </c>
      <c r="E48" s="43"/>
      <c r="F48" s="43"/>
      <c r="G48" s="53"/>
      <c r="H48" s="43">
        <f t="shared" si="2"/>
        <v>31000</v>
      </c>
      <c r="I48" s="40"/>
    </row>
    <row r="49" spans="1:10" ht="15.75" x14ac:dyDescent="0.25">
      <c r="A49" s="46"/>
      <c r="B49" s="46"/>
      <c r="C49" s="47" t="s">
        <v>53</v>
      </c>
      <c r="D49" s="48">
        <f>SUM(D41:D48)</f>
        <v>638000</v>
      </c>
      <c r="E49" s="48">
        <f>SUM(E41:E48)</f>
        <v>63278</v>
      </c>
      <c r="F49" s="48">
        <f>SUM(F41:F48)</f>
        <v>44729</v>
      </c>
      <c r="G49" s="56">
        <f>+E49/D49</f>
        <v>9.9181818181818177E-2</v>
      </c>
      <c r="H49" s="48">
        <f>SUM(H41:H48)</f>
        <v>574722</v>
      </c>
      <c r="I49" s="40"/>
    </row>
    <row r="50" spans="1:10" ht="15.75" x14ac:dyDescent="0.25">
      <c r="A50" s="50"/>
      <c r="B50" s="51"/>
      <c r="C50" s="52"/>
      <c r="D50" s="43"/>
      <c r="E50" s="43"/>
      <c r="F50" s="43"/>
      <c r="G50" s="53"/>
      <c r="H50" s="43"/>
      <c r="I50" s="40"/>
    </row>
    <row r="51" spans="1:10" ht="15.75" x14ac:dyDescent="0.25">
      <c r="A51" s="25">
        <v>302080000</v>
      </c>
      <c r="B51" s="26"/>
      <c r="C51" s="27" t="s">
        <v>23</v>
      </c>
      <c r="D51" s="43"/>
      <c r="E51" s="43"/>
      <c r="F51" s="43"/>
      <c r="G51" s="53"/>
      <c r="H51" s="43"/>
      <c r="I51" s="40"/>
    </row>
    <row r="52" spans="1:10" ht="15.75" x14ac:dyDescent="0.25">
      <c r="A52" s="41" t="s">
        <v>29</v>
      </c>
      <c r="B52" s="42"/>
      <c r="C52" s="22" t="s">
        <v>30</v>
      </c>
      <c r="D52" s="43">
        <v>750000</v>
      </c>
      <c r="E52" s="43">
        <f>+F52+24150</f>
        <v>73365.739999999991</v>
      </c>
      <c r="F52" s="43">
        <v>49215.74</v>
      </c>
      <c r="G52" s="53"/>
      <c r="H52" s="43">
        <f t="shared" ref="H52:H61" si="3">+D52-E52</f>
        <v>676634.26</v>
      </c>
      <c r="I52" s="40"/>
      <c r="J52" s="57"/>
    </row>
    <row r="53" spans="1:10" ht="15.75" x14ac:dyDescent="0.25">
      <c r="A53" s="41" t="s">
        <v>31</v>
      </c>
      <c r="B53" s="42"/>
      <c r="C53" s="22" t="s">
        <v>32</v>
      </c>
      <c r="D53" s="43">
        <v>1357000</v>
      </c>
      <c r="E53" s="43"/>
      <c r="F53" s="43"/>
      <c r="G53" s="53"/>
      <c r="H53" s="43">
        <f t="shared" si="3"/>
        <v>1357000</v>
      </c>
      <c r="I53" s="40"/>
      <c r="J53" s="57"/>
    </row>
    <row r="54" spans="1:10" ht="15.75" x14ac:dyDescent="0.25">
      <c r="A54" s="41" t="s">
        <v>33</v>
      </c>
      <c r="B54" s="42"/>
      <c r="C54" s="22" t="s">
        <v>34</v>
      </c>
      <c r="D54" s="43">
        <v>18000</v>
      </c>
      <c r="E54" s="43">
        <f>+F54</f>
        <v>4049.33</v>
      </c>
      <c r="F54" s="43">
        <v>4049.33</v>
      </c>
      <c r="G54" s="53"/>
      <c r="H54" s="43">
        <f t="shared" si="3"/>
        <v>13950.67</v>
      </c>
      <c r="I54" s="40"/>
      <c r="J54" s="57"/>
    </row>
    <row r="55" spans="1:10" ht="15.75" x14ac:dyDescent="0.25">
      <c r="A55" s="41" t="s">
        <v>35</v>
      </c>
      <c r="B55" s="42"/>
      <c r="C55" s="22" t="s">
        <v>36</v>
      </c>
      <c r="D55" s="43">
        <v>22000</v>
      </c>
      <c r="E55" s="43">
        <f>+F55</f>
        <v>4132.5</v>
      </c>
      <c r="F55" s="43">
        <v>4132.5</v>
      </c>
      <c r="G55" s="53"/>
      <c r="H55" s="43">
        <f t="shared" si="3"/>
        <v>17867.5</v>
      </c>
      <c r="I55" s="40"/>
      <c r="J55" s="57"/>
    </row>
    <row r="56" spans="1:10" ht="15.75" x14ac:dyDescent="0.25">
      <c r="A56" s="41" t="s">
        <v>37</v>
      </c>
      <c r="B56" s="42"/>
      <c r="C56" s="22" t="s">
        <v>38</v>
      </c>
      <c r="D56" s="43">
        <v>120000</v>
      </c>
      <c r="E56" s="43"/>
      <c r="F56" s="43"/>
      <c r="G56" s="53"/>
      <c r="H56" s="43">
        <f t="shared" si="3"/>
        <v>120000</v>
      </c>
      <c r="I56" s="40"/>
      <c r="J56" s="57"/>
    </row>
    <row r="57" spans="1:10" ht="15.75" x14ac:dyDescent="0.25">
      <c r="A57" s="41" t="s">
        <v>47</v>
      </c>
      <c r="B57" s="42"/>
      <c r="C57" s="22" t="s">
        <v>56</v>
      </c>
      <c r="D57" s="43">
        <v>819000</v>
      </c>
      <c r="E57" s="43">
        <f>+F57+29730</f>
        <v>59460</v>
      </c>
      <c r="F57" s="43">
        <v>29730</v>
      </c>
      <c r="G57" s="53"/>
      <c r="H57" s="43">
        <f t="shared" si="3"/>
        <v>759540</v>
      </c>
      <c r="I57" s="40"/>
      <c r="J57" s="57"/>
    </row>
    <row r="58" spans="1:10" ht="15.75" x14ac:dyDescent="0.25">
      <c r="A58" s="41" t="s">
        <v>57</v>
      </c>
      <c r="B58" s="42"/>
      <c r="C58" s="22" t="s">
        <v>58</v>
      </c>
      <c r="D58" s="43">
        <v>3000</v>
      </c>
      <c r="E58" s="43"/>
      <c r="F58" s="43"/>
      <c r="G58" s="53"/>
      <c r="H58" s="43">
        <f t="shared" si="3"/>
        <v>3000</v>
      </c>
      <c r="I58" s="40"/>
      <c r="J58" s="57"/>
    </row>
    <row r="59" spans="1:10" ht="15.75" x14ac:dyDescent="0.25">
      <c r="A59" s="41" t="s">
        <v>41</v>
      </c>
      <c r="B59" s="42"/>
      <c r="C59" s="22" t="s">
        <v>42</v>
      </c>
      <c r="D59" s="43">
        <v>272000</v>
      </c>
      <c r="E59" s="43"/>
      <c r="F59" s="43"/>
      <c r="G59" s="53"/>
      <c r="H59" s="43">
        <f t="shared" si="3"/>
        <v>272000</v>
      </c>
      <c r="I59" s="40"/>
      <c r="J59" s="57"/>
    </row>
    <row r="60" spans="1:10" ht="15.75" x14ac:dyDescent="0.25">
      <c r="A60" s="41" t="s">
        <v>43</v>
      </c>
      <c r="B60" s="42"/>
      <c r="C60" s="22" t="s">
        <v>55</v>
      </c>
      <c r="D60" s="43">
        <v>45000</v>
      </c>
      <c r="E60" s="43"/>
      <c r="F60" s="43"/>
      <c r="G60" s="53"/>
      <c r="H60" s="43">
        <f t="shared" si="3"/>
        <v>45000</v>
      </c>
      <c r="I60" s="40"/>
      <c r="J60" s="57"/>
    </row>
    <row r="61" spans="1:10" ht="18" x14ac:dyDescent="0.25">
      <c r="A61" s="41" t="s">
        <v>51</v>
      </c>
      <c r="B61" s="42"/>
      <c r="C61" s="22" t="s">
        <v>52</v>
      </c>
      <c r="D61" s="43">
        <v>269736000</v>
      </c>
      <c r="E61" s="43">
        <f>+F61</f>
        <v>26892000</v>
      </c>
      <c r="F61" s="43">
        <v>26892000</v>
      </c>
      <c r="G61" s="58"/>
      <c r="H61" s="43">
        <f t="shared" si="3"/>
        <v>242844000</v>
      </c>
      <c r="I61" s="59"/>
      <c r="J61" s="57"/>
    </row>
    <row r="62" spans="1:10" ht="15.75" x14ac:dyDescent="0.25">
      <c r="A62" s="46"/>
      <c r="B62" s="46"/>
      <c r="C62" s="47" t="s">
        <v>53</v>
      </c>
      <c r="D62" s="48">
        <f>SUM(D52:D61)</f>
        <v>273142000</v>
      </c>
      <c r="E62" s="48">
        <f>SUM(E52:E61)</f>
        <v>27033007.57</v>
      </c>
      <c r="F62" s="48">
        <f>SUM(F52:F61)</f>
        <v>26979127.57</v>
      </c>
      <c r="G62" s="56">
        <f>+E62/D62</f>
        <v>9.8970526575920217E-2</v>
      </c>
      <c r="H62" s="48">
        <f>SUM(H52:H61)</f>
        <v>246108992.43000001</v>
      </c>
      <c r="I62" s="59"/>
      <c r="J62" s="57"/>
    </row>
    <row r="63" spans="1:10" ht="18" x14ac:dyDescent="0.25">
      <c r="A63" s="41"/>
      <c r="B63" s="42"/>
      <c r="C63" s="26"/>
      <c r="D63" s="43"/>
      <c r="E63" s="43"/>
      <c r="F63" s="43"/>
      <c r="G63" s="58"/>
      <c r="H63" s="43"/>
      <c r="I63" s="59"/>
      <c r="J63" s="57"/>
    </row>
    <row r="64" spans="1:10" ht="18" x14ac:dyDescent="0.25">
      <c r="A64" s="41"/>
      <c r="B64" s="42"/>
      <c r="C64" s="26"/>
      <c r="D64" s="43"/>
      <c r="E64" s="43"/>
      <c r="F64" s="43"/>
      <c r="G64" s="58"/>
      <c r="H64" s="43"/>
      <c r="I64" s="59"/>
      <c r="J64" s="57"/>
    </row>
    <row r="65" spans="1:10" ht="18" x14ac:dyDescent="0.25">
      <c r="A65" s="41"/>
      <c r="B65" s="42"/>
      <c r="C65" s="26"/>
      <c r="D65" s="43"/>
      <c r="E65" s="43"/>
      <c r="F65" s="43"/>
      <c r="G65" s="58"/>
      <c r="H65" s="43"/>
      <c r="I65" s="59"/>
      <c r="J65" s="57"/>
    </row>
    <row r="66" spans="1:10" ht="15.75" x14ac:dyDescent="0.25">
      <c r="A66" s="21"/>
      <c r="B66" s="26"/>
      <c r="C66" s="26" t="s">
        <v>59</v>
      </c>
      <c r="D66" s="60">
        <f>+D16</f>
        <v>967000</v>
      </c>
      <c r="E66" s="60">
        <f>+E16</f>
        <v>131434</v>
      </c>
      <c r="F66" s="60">
        <f>+F16</f>
        <v>67067</v>
      </c>
      <c r="G66" s="60">
        <f>+G16</f>
        <v>0</v>
      </c>
      <c r="H66" s="60">
        <f>+H16</f>
        <v>835566</v>
      </c>
      <c r="I66" s="59"/>
      <c r="J66" s="57"/>
    </row>
    <row r="67" spans="1:10" ht="15.75" x14ac:dyDescent="0.25">
      <c r="A67" s="21"/>
      <c r="B67" s="26"/>
      <c r="C67" s="27" t="s">
        <v>60</v>
      </c>
      <c r="D67" s="61">
        <f>+D66</f>
        <v>967000</v>
      </c>
      <c r="E67" s="61">
        <f>+E66</f>
        <v>131434</v>
      </c>
      <c r="F67" s="61">
        <f>+F66</f>
        <v>67067</v>
      </c>
      <c r="G67" s="61"/>
      <c r="H67" s="61">
        <f>+H66</f>
        <v>835566</v>
      </c>
      <c r="I67" s="59"/>
      <c r="J67" s="57"/>
    </row>
    <row r="68" spans="1:10" ht="15.75" x14ac:dyDescent="0.25">
      <c r="A68" s="21"/>
      <c r="B68" s="26"/>
      <c r="C68" s="27" t="s">
        <v>61</v>
      </c>
      <c r="D68" s="62">
        <f>+D62+D49+D38</f>
        <v>476099000</v>
      </c>
      <c r="E68" s="62">
        <f>+E62+E49+E38</f>
        <v>27227018.18</v>
      </c>
      <c r="F68" s="62">
        <f>+F62+F49+F38</f>
        <v>27124859.18</v>
      </c>
      <c r="G68" s="62"/>
      <c r="H68" s="62">
        <f>+H62+H49+H38</f>
        <v>448871981.81999999</v>
      </c>
      <c r="I68" s="59"/>
      <c r="J68" s="57"/>
    </row>
    <row r="69" spans="1:10" ht="15.75" x14ac:dyDescent="0.25">
      <c r="A69" s="21"/>
      <c r="B69" s="26"/>
      <c r="C69" s="27" t="s">
        <v>62</v>
      </c>
      <c r="D69" s="63"/>
      <c r="E69" s="63"/>
      <c r="F69" s="63"/>
      <c r="G69" s="63"/>
      <c r="H69" s="63"/>
      <c r="I69" s="59"/>
      <c r="J69" s="57"/>
    </row>
    <row r="70" spans="1:10" ht="15.75" x14ac:dyDescent="0.25">
      <c r="A70" s="64" t="s">
        <v>63</v>
      </c>
      <c r="B70" s="65"/>
      <c r="C70" s="66"/>
      <c r="D70" s="67">
        <f>SUM(D67:D69)</f>
        <v>477066000</v>
      </c>
      <c r="E70" s="67">
        <f>SUM(E67:E69)</f>
        <v>27358452.18</v>
      </c>
      <c r="F70" s="67">
        <f>SUM(F67:F69)</f>
        <v>27191926.18</v>
      </c>
      <c r="G70" s="67"/>
      <c r="H70" s="67">
        <f>SUM(H67:H69)</f>
        <v>449707547.81999999</v>
      </c>
      <c r="I70" s="59"/>
      <c r="J70" s="57"/>
    </row>
    <row r="71" spans="1:10" ht="15.75" x14ac:dyDescent="0.25">
      <c r="A71" s="68"/>
      <c r="B71" s="68"/>
      <c r="C71" s="68"/>
      <c r="D71" s="69"/>
      <c r="E71" s="69"/>
      <c r="F71" s="69"/>
      <c r="G71" s="69"/>
      <c r="H71" s="69"/>
      <c r="I71" s="59"/>
      <c r="J71" s="57"/>
    </row>
    <row r="72" spans="1:10" ht="15.75" x14ac:dyDescent="0.25">
      <c r="A72" s="68"/>
      <c r="B72" s="68"/>
      <c r="C72" s="68"/>
      <c r="D72" s="69"/>
      <c r="E72" s="69"/>
      <c r="F72" s="69"/>
      <c r="G72" s="69"/>
      <c r="H72" s="69"/>
      <c r="I72" s="59"/>
      <c r="J72" s="57"/>
    </row>
    <row r="73" spans="1:10" ht="15.75" x14ac:dyDescent="0.25">
      <c r="A73" s="68"/>
      <c r="B73" s="68"/>
      <c r="C73" s="68"/>
      <c r="D73" s="69"/>
      <c r="E73" s="69"/>
      <c r="F73" s="69"/>
      <c r="G73" s="69"/>
      <c r="H73" s="69"/>
      <c r="I73" s="59"/>
      <c r="J73" s="57"/>
    </row>
    <row r="74" spans="1:10" ht="15.75" x14ac:dyDescent="0.25">
      <c r="A74" s="68"/>
      <c r="B74" s="68"/>
      <c r="C74" s="68"/>
      <c r="D74" s="69"/>
      <c r="E74" s="69"/>
      <c r="F74" s="69"/>
      <c r="G74" s="69"/>
      <c r="H74" s="69"/>
      <c r="I74" s="59"/>
      <c r="J74" s="57"/>
    </row>
    <row r="75" spans="1:10" ht="15.75" x14ac:dyDescent="0.25">
      <c r="A75" s="68"/>
      <c r="B75" s="68"/>
      <c r="C75" s="68"/>
      <c r="D75" s="69"/>
      <c r="E75" s="69"/>
      <c r="F75" s="69"/>
      <c r="G75" s="69"/>
      <c r="H75" s="69"/>
      <c r="I75" s="59"/>
      <c r="J75" s="57"/>
    </row>
    <row r="76" spans="1:10" ht="15.75" x14ac:dyDescent="0.25">
      <c r="A76" s="70" t="s">
        <v>64</v>
      </c>
      <c r="B76" s="70"/>
      <c r="C76" s="70"/>
      <c r="D76" s="71" t="s">
        <v>65</v>
      </c>
      <c r="E76" s="71"/>
      <c r="F76" s="71" t="s">
        <v>66</v>
      </c>
      <c r="G76" s="71"/>
      <c r="H76" s="71"/>
      <c r="I76" s="59"/>
      <c r="J76" s="57"/>
    </row>
    <row r="77" spans="1:10" ht="15.75" x14ac:dyDescent="0.25">
      <c r="A77" s="70"/>
      <c r="B77" s="70"/>
      <c r="C77" s="70" t="s">
        <v>67</v>
      </c>
      <c r="D77" s="72" t="s">
        <v>68</v>
      </c>
      <c r="E77" s="72"/>
      <c r="F77" s="72"/>
      <c r="G77" s="72"/>
      <c r="H77" s="72"/>
      <c r="I77" s="59"/>
      <c r="J77" s="57"/>
    </row>
    <row r="78" spans="1:10" ht="15.75" x14ac:dyDescent="0.25">
      <c r="A78" s="70"/>
      <c r="B78" s="70"/>
      <c r="C78" s="70" t="s">
        <v>69</v>
      </c>
      <c r="D78" s="72" t="s">
        <v>70</v>
      </c>
      <c r="E78" s="72"/>
      <c r="F78" s="72"/>
      <c r="G78" s="72"/>
      <c r="H78" s="72"/>
      <c r="I78" s="59"/>
      <c r="J78" s="57"/>
    </row>
    <row r="79" spans="1:10" ht="20.25" x14ac:dyDescent="0.3">
      <c r="A79" s="42"/>
      <c r="B79" s="42"/>
      <c r="C79" s="73"/>
      <c r="D79" s="74"/>
      <c r="E79" s="74"/>
      <c r="F79" s="74"/>
      <c r="G79" s="75"/>
      <c r="H79" s="74"/>
      <c r="I79" s="59"/>
      <c r="J79" s="57"/>
    </row>
    <row r="80" spans="1:10" ht="20.25" x14ac:dyDescent="0.3">
      <c r="A80" s="42"/>
      <c r="B80" s="42"/>
      <c r="C80" s="73"/>
      <c r="D80" s="74"/>
      <c r="E80" s="74"/>
      <c r="F80" s="74"/>
      <c r="G80" s="75"/>
      <c r="H80" s="74"/>
      <c r="I80" s="59"/>
      <c r="J80" s="57"/>
    </row>
    <row r="81" spans="1:10" ht="20.25" x14ac:dyDescent="0.3">
      <c r="A81" s="42"/>
      <c r="B81" s="42"/>
      <c r="C81" s="73"/>
      <c r="D81" s="74"/>
      <c r="E81" s="74"/>
      <c r="F81" s="74"/>
      <c r="G81" s="75"/>
      <c r="H81" s="74"/>
      <c r="I81" s="59"/>
      <c r="J81" s="57"/>
    </row>
    <row r="82" spans="1:10" ht="20.25" x14ac:dyDescent="0.3">
      <c r="A82" s="42"/>
      <c r="B82" s="42"/>
      <c r="C82" s="73"/>
      <c r="D82" s="74"/>
      <c r="E82" s="74"/>
      <c r="F82" s="74"/>
      <c r="G82" s="75"/>
      <c r="H82" s="74"/>
      <c r="I82" s="59"/>
      <c r="J82" s="57"/>
    </row>
    <row r="83" spans="1:10" ht="20.25" x14ac:dyDescent="0.3">
      <c r="A83" s="42"/>
      <c r="B83" s="42"/>
      <c r="C83" s="73"/>
      <c r="D83" s="74"/>
      <c r="E83" s="74"/>
      <c r="F83" s="74"/>
      <c r="G83" s="75"/>
      <c r="H83" s="74"/>
      <c r="I83" s="59"/>
      <c r="J83" s="57"/>
    </row>
    <row r="84" spans="1:10" ht="20.25" x14ac:dyDescent="0.3">
      <c r="A84" s="42"/>
      <c r="B84" s="42"/>
      <c r="C84" s="73"/>
      <c r="D84" s="74"/>
      <c r="E84" s="74"/>
      <c r="F84" s="74"/>
      <c r="G84" s="75"/>
      <c r="H84" s="74"/>
      <c r="I84" s="59"/>
      <c r="J84" s="57"/>
    </row>
    <row r="85" spans="1:10" ht="20.25" x14ac:dyDescent="0.3">
      <c r="A85" s="42"/>
      <c r="B85" s="42"/>
      <c r="C85" s="73"/>
      <c r="D85" s="74"/>
      <c r="E85" s="74"/>
      <c r="F85" s="74"/>
      <c r="G85" s="75"/>
      <c r="H85" s="74"/>
      <c r="I85" s="59"/>
      <c r="J85" s="57"/>
    </row>
    <row r="86" spans="1:10" ht="20.25" x14ac:dyDescent="0.3">
      <c r="A86" s="42"/>
      <c r="B86" s="42"/>
      <c r="C86" s="73"/>
      <c r="D86" s="74"/>
      <c r="E86" s="74"/>
      <c r="F86" s="74"/>
      <c r="G86" s="75"/>
      <c r="H86" s="74"/>
      <c r="I86" s="59"/>
      <c r="J86" s="57"/>
    </row>
    <row r="87" spans="1:10" ht="20.25" x14ac:dyDescent="0.3">
      <c r="A87" s="42"/>
      <c r="B87" s="42"/>
      <c r="C87" s="73"/>
      <c r="D87" s="74"/>
      <c r="E87" s="74"/>
      <c r="F87" s="74"/>
      <c r="G87" s="75"/>
      <c r="H87" s="74"/>
      <c r="I87" s="59"/>
      <c r="J87" s="57"/>
    </row>
    <row r="88" spans="1:10" ht="20.25" x14ac:dyDescent="0.3">
      <c r="A88" s="42"/>
      <c r="B88" s="42"/>
      <c r="C88" s="73"/>
      <c r="D88" s="74"/>
      <c r="E88" s="74"/>
      <c r="F88" s="74"/>
      <c r="G88" s="75"/>
      <c r="H88" s="74"/>
      <c r="I88" s="59"/>
      <c r="J88" s="57"/>
    </row>
    <row r="89" spans="1:10" ht="20.25" x14ac:dyDescent="0.3">
      <c r="A89" s="42"/>
      <c r="B89" s="42"/>
      <c r="C89" s="73"/>
      <c r="D89" s="74"/>
      <c r="E89" s="74"/>
      <c r="F89" s="74"/>
      <c r="G89" s="75"/>
      <c r="H89" s="74"/>
      <c r="I89" s="59"/>
      <c r="J89" s="57"/>
    </row>
    <row r="90" spans="1:10" ht="20.25" x14ac:dyDescent="0.3">
      <c r="A90" s="42"/>
      <c r="B90" s="42"/>
      <c r="C90" s="73"/>
      <c r="D90" s="74"/>
      <c r="E90" s="74"/>
      <c r="F90" s="74"/>
      <c r="G90" s="75"/>
      <c r="H90" s="74"/>
      <c r="I90" s="59"/>
      <c r="J90" s="57"/>
    </row>
    <row r="91" spans="1:10" ht="20.25" x14ac:dyDescent="0.3">
      <c r="A91" s="42"/>
      <c r="B91" s="42"/>
      <c r="C91" s="73"/>
      <c r="D91" s="74"/>
      <c r="E91" s="74"/>
      <c r="F91" s="74"/>
      <c r="G91" s="75"/>
      <c r="H91" s="74"/>
      <c r="I91" s="59"/>
      <c r="J91" s="57"/>
    </row>
    <row r="92" spans="1:10" ht="20.25" x14ac:dyDescent="0.3">
      <c r="A92" s="42"/>
      <c r="B92" s="42"/>
      <c r="C92" s="73"/>
      <c r="D92" s="74"/>
      <c r="E92" s="74"/>
      <c r="F92" s="74"/>
      <c r="G92" s="75"/>
      <c r="H92" s="74"/>
      <c r="I92" s="59"/>
      <c r="J92" s="57"/>
    </row>
    <row r="93" spans="1:10" ht="20.25" x14ac:dyDescent="0.3">
      <c r="A93" s="42"/>
      <c r="B93" s="42"/>
      <c r="C93" s="73"/>
      <c r="D93" s="74"/>
      <c r="E93" s="74"/>
      <c r="F93" s="74"/>
      <c r="G93" s="75"/>
      <c r="H93" s="74"/>
      <c r="I93" s="59"/>
      <c r="J93" s="57"/>
    </row>
    <row r="94" spans="1:10" ht="20.25" x14ac:dyDescent="0.3">
      <c r="A94" s="42"/>
      <c r="B94" s="42"/>
      <c r="C94" s="73"/>
      <c r="D94" s="74"/>
      <c r="E94" s="74"/>
      <c r="F94" s="74"/>
      <c r="G94" s="75"/>
      <c r="H94" s="74"/>
      <c r="I94" s="59"/>
      <c r="J94" s="57"/>
    </row>
    <row r="95" spans="1:10" ht="20.25" x14ac:dyDescent="0.3">
      <c r="A95" s="42"/>
      <c r="B95" s="42"/>
      <c r="C95" s="73"/>
      <c r="D95" s="74"/>
      <c r="E95" s="74"/>
      <c r="F95" s="74"/>
      <c r="G95" s="75"/>
      <c r="H95" s="74"/>
      <c r="I95" s="59"/>
      <c r="J95" s="57"/>
    </row>
    <row r="96" spans="1:10" ht="20.25" x14ac:dyDescent="0.3">
      <c r="A96" s="42"/>
      <c r="B96" s="42"/>
      <c r="C96" s="73"/>
      <c r="D96" s="74"/>
      <c r="E96" s="74"/>
      <c r="F96" s="74"/>
      <c r="G96" s="75"/>
      <c r="H96" s="74"/>
      <c r="I96" s="59"/>
      <c r="J96" s="57"/>
    </row>
    <row r="97" spans="1:10" ht="20.25" x14ac:dyDescent="0.3">
      <c r="A97" s="42"/>
      <c r="B97" s="42"/>
      <c r="C97" s="73"/>
      <c r="D97" s="74"/>
      <c r="E97" s="74"/>
      <c r="F97" s="74"/>
      <c r="G97" s="75"/>
      <c r="H97" s="74"/>
      <c r="I97" s="59"/>
      <c r="J97" s="57"/>
    </row>
    <row r="98" spans="1:10" ht="20.25" x14ac:dyDescent="0.3">
      <c r="A98" s="42"/>
      <c r="B98" s="42"/>
      <c r="C98" s="73"/>
      <c r="D98" s="74"/>
      <c r="E98" s="74"/>
      <c r="F98" s="74"/>
      <c r="G98" s="75"/>
      <c r="H98" s="74"/>
      <c r="I98" s="59"/>
      <c r="J98" s="57"/>
    </row>
    <row r="99" spans="1:10" ht="20.25" x14ac:dyDescent="0.3">
      <c r="A99" s="42"/>
      <c r="B99" s="42"/>
      <c r="C99" s="73"/>
      <c r="D99" s="74"/>
      <c r="E99" s="74"/>
      <c r="F99" s="74"/>
      <c r="G99" s="75"/>
      <c r="H99" s="74"/>
      <c r="I99" s="59"/>
      <c r="J99" s="57"/>
    </row>
    <row r="100" spans="1:10" ht="20.25" x14ac:dyDescent="0.3">
      <c r="A100" s="42"/>
      <c r="B100" s="42"/>
      <c r="C100" s="73"/>
      <c r="D100" s="74"/>
      <c r="E100" s="74"/>
      <c r="F100" s="74"/>
      <c r="G100" s="75"/>
      <c r="H100" s="74"/>
      <c r="I100" s="59"/>
      <c r="J100" s="57"/>
    </row>
    <row r="101" spans="1:10" ht="20.25" x14ac:dyDescent="0.3">
      <c r="A101" s="42"/>
      <c r="B101" s="42"/>
      <c r="C101" s="73"/>
      <c r="D101" s="74"/>
      <c r="E101" s="74"/>
      <c r="F101" s="74"/>
      <c r="G101" s="75"/>
      <c r="H101" s="74"/>
      <c r="I101" s="59"/>
      <c r="J101" s="57"/>
    </row>
    <row r="102" spans="1:10" ht="20.25" x14ac:dyDescent="0.3">
      <c r="A102" s="42"/>
      <c r="B102" s="42"/>
      <c r="C102" s="73"/>
      <c r="D102" s="74"/>
      <c r="E102" s="74"/>
      <c r="F102" s="74"/>
      <c r="G102" s="75"/>
      <c r="H102" s="74"/>
      <c r="I102" s="59"/>
      <c r="J102" s="57"/>
    </row>
    <row r="103" spans="1:10" ht="20.25" x14ac:dyDescent="0.3">
      <c r="A103" s="42"/>
      <c r="B103" s="42"/>
      <c r="C103" s="73"/>
      <c r="D103" s="74"/>
      <c r="E103" s="74"/>
      <c r="F103" s="74"/>
      <c r="G103" s="75"/>
      <c r="H103" s="74"/>
      <c r="I103" s="59"/>
      <c r="J103" s="57"/>
    </row>
    <row r="104" spans="1:10" ht="20.25" x14ac:dyDescent="0.3">
      <c r="A104" s="42"/>
      <c r="B104" s="42"/>
      <c r="C104" s="73"/>
      <c r="D104" s="74"/>
      <c r="E104" s="74"/>
      <c r="F104" s="74"/>
      <c r="G104" s="75"/>
      <c r="H104" s="74"/>
      <c r="I104" s="59"/>
      <c r="J104" s="57"/>
    </row>
    <row r="105" spans="1:10" ht="18" x14ac:dyDescent="0.25">
      <c r="A105" s="26"/>
      <c r="B105" s="26"/>
      <c r="C105" s="13"/>
      <c r="D105" s="76"/>
      <c r="E105" s="76"/>
      <c r="F105" s="76"/>
      <c r="G105" s="77"/>
      <c r="H105" s="76"/>
      <c r="I105" s="59"/>
      <c r="J105" s="57"/>
    </row>
    <row r="106" spans="1:10" ht="18" x14ac:dyDescent="0.25">
      <c r="A106" s="26"/>
      <c r="B106" s="26"/>
      <c r="C106" s="13"/>
      <c r="D106" s="76"/>
      <c r="E106" s="76"/>
      <c r="F106" s="76"/>
      <c r="G106" s="77"/>
      <c r="H106" s="76"/>
      <c r="I106" s="59"/>
      <c r="J106" s="57"/>
    </row>
    <row r="107" spans="1:10" ht="18" x14ac:dyDescent="0.25">
      <c r="A107" s="26"/>
      <c r="B107" s="26"/>
      <c r="C107" s="13"/>
      <c r="D107" s="76"/>
      <c r="E107" s="76"/>
      <c r="F107" s="76"/>
      <c r="G107" s="77"/>
      <c r="H107" s="76"/>
      <c r="I107" s="59"/>
      <c r="J107" s="57"/>
    </row>
    <row r="108" spans="1:10" ht="18" x14ac:dyDescent="0.25">
      <c r="A108" s="26"/>
      <c r="B108" s="26"/>
      <c r="C108" s="13"/>
      <c r="D108" s="76"/>
      <c r="E108" s="76"/>
      <c r="F108" s="76"/>
      <c r="G108" s="77"/>
      <c r="H108" s="76"/>
      <c r="I108" s="59"/>
      <c r="J108" s="57"/>
    </row>
    <row r="109" spans="1:10" ht="18" x14ac:dyDescent="0.25">
      <c r="A109" s="78" t="s">
        <v>71</v>
      </c>
      <c r="B109" s="79"/>
      <c r="C109" s="80"/>
      <c r="D109" s="81"/>
      <c r="E109" s="81"/>
      <c r="F109" s="81"/>
      <c r="G109" s="82"/>
      <c r="H109" s="81"/>
      <c r="I109" s="59"/>
      <c r="J109" s="57"/>
    </row>
    <row r="110" spans="1:10" ht="15.75" x14ac:dyDescent="0.25">
      <c r="A110" s="21"/>
      <c r="B110" s="26"/>
      <c r="C110" s="26" t="s">
        <v>59</v>
      </c>
      <c r="D110" s="60"/>
      <c r="E110" s="60"/>
      <c r="F110" s="60"/>
      <c r="G110" s="60"/>
      <c r="H110" s="60"/>
      <c r="I110" s="59"/>
      <c r="J110" s="57"/>
    </row>
    <row r="111" spans="1:10" ht="15.75" x14ac:dyDescent="0.25">
      <c r="A111" s="21"/>
      <c r="B111" s="26"/>
      <c r="C111" s="27" t="s">
        <v>60</v>
      </c>
      <c r="D111" s="61">
        <f>+D110</f>
        <v>0</v>
      </c>
      <c r="E111" s="61">
        <f>+E110</f>
        <v>0</v>
      </c>
      <c r="F111" s="61">
        <f>+F110</f>
        <v>0</v>
      </c>
      <c r="G111" s="61"/>
      <c r="H111" s="61">
        <f>+H110</f>
        <v>0</v>
      </c>
      <c r="I111" s="59"/>
      <c r="J111" s="57"/>
    </row>
    <row r="112" spans="1:10" ht="15.75" x14ac:dyDescent="0.25">
      <c r="A112" s="21"/>
      <c r="B112" s="26"/>
      <c r="C112" s="27" t="s">
        <v>61</v>
      </c>
      <c r="D112" s="62" t="e">
        <f>+#REF!+#REF!+#REF!</f>
        <v>#REF!</v>
      </c>
      <c r="E112" s="62" t="e">
        <f>+#REF!+#REF!+#REF!</f>
        <v>#REF!</v>
      </c>
      <c r="F112" s="62" t="e">
        <f>+#REF!+#REF!+#REF!</f>
        <v>#REF!</v>
      </c>
      <c r="G112" s="62" t="e">
        <f>+#REF!+#REF!+#REF!</f>
        <v>#REF!</v>
      </c>
      <c r="H112" s="62" t="e">
        <f>+#REF!+#REF!+#REF!</f>
        <v>#REF!</v>
      </c>
      <c r="I112" s="59"/>
      <c r="J112" s="57"/>
    </row>
    <row r="113" spans="1:10" ht="15.75" x14ac:dyDescent="0.25">
      <c r="A113" s="21"/>
      <c r="B113" s="26"/>
      <c r="C113" s="27" t="s">
        <v>62</v>
      </c>
      <c r="D113" s="63"/>
      <c r="E113" s="63"/>
      <c r="F113" s="63"/>
      <c r="G113" s="63"/>
      <c r="H113" s="63"/>
      <c r="I113" s="59"/>
      <c r="J113" s="57"/>
    </row>
    <row r="114" spans="1:10" ht="15.75" x14ac:dyDescent="0.25">
      <c r="A114" s="64" t="s">
        <v>63</v>
      </c>
      <c r="B114" s="65"/>
      <c r="C114" s="66"/>
      <c r="D114" s="67" t="e">
        <f>SUM(D111:D113)</f>
        <v>#REF!</v>
      </c>
      <c r="E114" s="67" t="e">
        <f>SUM(E111:E113)</f>
        <v>#REF!</v>
      </c>
      <c r="F114" s="67" t="e">
        <f>SUM(F111:F113)</f>
        <v>#REF!</v>
      </c>
      <c r="G114" s="67"/>
      <c r="H114" s="67" t="e">
        <f>SUM(H111:H113)</f>
        <v>#REF!</v>
      </c>
      <c r="I114" s="59"/>
      <c r="J114" s="57"/>
    </row>
    <row r="115" spans="1:10" ht="15.75" x14ac:dyDescent="0.25">
      <c r="A115" s="68"/>
      <c r="B115" s="68"/>
      <c r="C115" s="68"/>
      <c r="D115" s="69"/>
      <c r="E115" s="69"/>
      <c r="F115" s="69"/>
      <c r="G115" s="69"/>
      <c r="H115" s="69">
        <f>+D115-E115</f>
        <v>0</v>
      </c>
      <c r="I115" s="59"/>
      <c r="J115" s="57"/>
    </row>
    <row r="116" spans="1:10" ht="15.75" x14ac:dyDescent="0.25">
      <c r="A116" s="68"/>
      <c r="B116" s="68"/>
      <c r="C116" s="68"/>
      <c r="D116" s="69"/>
      <c r="E116" s="69"/>
      <c r="F116" s="69"/>
      <c r="G116" s="69"/>
      <c r="H116" s="69"/>
      <c r="I116" s="59"/>
      <c r="J116" s="57"/>
    </row>
    <row r="117" spans="1:10" ht="15.75" x14ac:dyDescent="0.25">
      <c r="A117" s="68"/>
      <c r="B117" s="68"/>
      <c r="C117" s="68"/>
      <c r="D117" s="69"/>
      <c r="E117" s="69"/>
      <c r="F117" s="69"/>
      <c r="G117" s="69"/>
      <c r="H117" s="69"/>
      <c r="I117" s="59"/>
      <c r="J117" s="57"/>
    </row>
    <row r="118" spans="1:10" ht="15.75" x14ac:dyDescent="0.25">
      <c r="A118" s="68"/>
      <c r="B118" s="68"/>
      <c r="C118" s="68"/>
      <c r="D118" s="69"/>
      <c r="E118" s="69"/>
      <c r="F118" s="69"/>
      <c r="G118" s="69"/>
      <c r="H118" s="69"/>
      <c r="I118" s="59"/>
      <c r="J118" s="57"/>
    </row>
    <row r="119" spans="1:10" ht="15.75" x14ac:dyDescent="0.25">
      <c r="A119" s="70" t="s">
        <v>64</v>
      </c>
      <c r="B119" s="70"/>
      <c r="C119" s="70"/>
      <c r="D119" s="71" t="s">
        <v>65</v>
      </c>
      <c r="E119" s="71"/>
      <c r="F119" s="71" t="s">
        <v>66</v>
      </c>
      <c r="G119" s="71"/>
      <c r="H119" s="71"/>
      <c r="I119" s="59"/>
      <c r="J119" s="57"/>
    </row>
    <row r="120" spans="1:10" ht="15.75" x14ac:dyDescent="0.25">
      <c r="A120" s="70"/>
      <c r="B120" s="70"/>
      <c r="C120" s="70" t="s">
        <v>67</v>
      </c>
      <c r="D120" s="72" t="s">
        <v>68</v>
      </c>
      <c r="E120" s="72"/>
      <c r="F120" s="72"/>
      <c r="G120" s="72"/>
      <c r="H120" s="72"/>
      <c r="I120" s="59"/>
      <c r="J120" s="57"/>
    </row>
    <row r="121" spans="1:10" ht="15.75" x14ac:dyDescent="0.25">
      <c r="A121" s="70"/>
      <c r="B121" s="70"/>
      <c r="C121" s="70" t="s">
        <v>69</v>
      </c>
      <c r="D121" s="72" t="s">
        <v>70</v>
      </c>
      <c r="E121" s="72"/>
      <c r="F121" s="72"/>
      <c r="G121" s="72"/>
      <c r="H121" s="72"/>
      <c r="I121" s="59"/>
      <c r="J121" s="57"/>
    </row>
    <row r="122" spans="1:10" ht="18" x14ac:dyDescent="0.25">
      <c r="A122" s="26"/>
      <c r="B122" s="26"/>
      <c r="C122" s="83"/>
      <c r="D122" s="76"/>
      <c r="E122" s="76"/>
      <c r="F122" s="76"/>
      <c r="G122" s="84"/>
      <c r="H122" s="76"/>
      <c r="I122" s="59"/>
      <c r="J122" s="57"/>
    </row>
    <row r="123" spans="1:10" ht="18" x14ac:dyDescent="0.25">
      <c r="A123" s="26"/>
      <c r="B123" s="26"/>
      <c r="C123" s="83"/>
      <c r="D123" s="76"/>
      <c r="E123" s="76"/>
      <c r="F123" s="76"/>
      <c r="G123" s="84"/>
      <c r="H123" s="76"/>
      <c r="I123" s="59"/>
      <c r="J123" s="57"/>
    </row>
    <row r="124" spans="1:10" ht="18" x14ac:dyDescent="0.25">
      <c r="A124" s="26"/>
      <c r="B124" s="26"/>
      <c r="C124" s="83"/>
      <c r="D124" s="76"/>
      <c r="E124" s="76"/>
      <c r="F124" s="76"/>
      <c r="G124" s="84"/>
      <c r="H124" s="76"/>
      <c r="I124" s="59"/>
      <c r="J124" s="57"/>
    </row>
    <row r="125" spans="1:10" ht="18" x14ac:dyDescent="0.25">
      <c r="A125" s="26"/>
      <c r="B125" s="26"/>
      <c r="C125" s="83"/>
      <c r="D125" s="76"/>
      <c r="E125" s="76"/>
      <c r="F125" s="76"/>
      <c r="G125" s="84"/>
      <c r="H125" s="76"/>
      <c r="I125" s="59"/>
      <c r="J125" s="57"/>
    </row>
    <row r="126" spans="1:10" ht="18" x14ac:dyDescent="0.25">
      <c r="A126" s="26"/>
      <c r="B126" s="26"/>
      <c r="C126" s="83"/>
      <c r="D126" s="76"/>
      <c r="E126" s="76"/>
      <c r="F126" s="76"/>
      <c r="G126" s="84"/>
      <c r="H126" s="76"/>
      <c r="I126" s="59"/>
      <c r="J126" s="57"/>
    </row>
    <row r="127" spans="1:10" ht="18" x14ac:dyDescent="0.25">
      <c r="A127" s="26"/>
      <c r="B127" s="26"/>
      <c r="C127" s="83"/>
      <c r="D127" s="76"/>
      <c r="E127" s="76"/>
      <c r="F127" s="76"/>
      <c r="G127" s="84"/>
      <c r="H127" s="76"/>
      <c r="I127" s="59"/>
      <c r="J127" s="57"/>
    </row>
    <row r="128" spans="1:10" ht="18" x14ac:dyDescent="0.25">
      <c r="A128" s="26"/>
      <c r="B128" s="26"/>
      <c r="C128" s="83"/>
      <c r="D128" s="76"/>
      <c r="E128" s="76"/>
      <c r="F128" s="76"/>
      <c r="G128" s="84"/>
      <c r="H128" s="76"/>
      <c r="I128" s="59"/>
      <c r="J128" s="57"/>
    </row>
    <row r="129" spans="1:10" ht="18" x14ac:dyDescent="0.25">
      <c r="A129" s="26"/>
      <c r="B129" s="26"/>
      <c r="C129" s="83"/>
      <c r="D129" s="76"/>
      <c r="E129" s="76"/>
      <c r="F129" s="76"/>
      <c r="G129" s="84"/>
      <c r="H129" s="76"/>
      <c r="I129" s="59"/>
      <c r="J129" s="57"/>
    </row>
    <row r="130" spans="1:10" ht="18" x14ac:dyDescent="0.25">
      <c r="A130" s="26"/>
      <c r="B130" s="26"/>
      <c r="C130" s="83"/>
      <c r="D130" s="76"/>
      <c r="E130" s="76"/>
      <c r="F130" s="76"/>
      <c r="G130" s="84"/>
      <c r="H130" s="76"/>
      <c r="I130" s="59"/>
      <c r="J130" s="57"/>
    </row>
    <row r="131" spans="1:10" ht="18" x14ac:dyDescent="0.25">
      <c r="A131" s="26"/>
      <c r="B131" s="26"/>
      <c r="C131" s="83"/>
      <c r="D131" s="76"/>
      <c r="E131" s="76"/>
      <c r="F131" s="76"/>
      <c r="G131" s="84"/>
      <c r="H131" s="76"/>
      <c r="I131" s="59"/>
      <c r="J131" s="57"/>
    </row>
    <row r="132" spans="1:10" ht="18" x14ac:dyDescent="0.25">
      <c r="A132" s="26"/>
      <c r="B132" s="26"/>
      <c r="C132" s="83"/>
      <c r="D132" s="76"/>
      <c r="E132" s="76"/>
      <c r="F132" s="76"/>
      <c r="G132" s="84"/>
      <c r="H132" s="76"/>
      <c r="I132" s="59"/>
      <c r="J132" s="57"/>
    </row>
    <row r="133" spans="1:10" ht="18" x14ac:dyDescent="0.25">
      <c r="A133" s="26"/>
      <c r="B133" s="26"/>
      <c r="C133" s="83"/>
      <c r="D133" s="76"/>
      <c r="E133" s="76"/>
      <c r="F133" s="76"/>
      <c r="G133" s="84"/>
      <c r="H133" s="76"/>
      <c r="I133" s="59"/>
      <c r="J133" s="57"/>
    </row>
    <row r="134" spans="1:10" ht="18" x14ac:dyDescent="0.25">
      <c r="A134" s="26"/>
      <c r="B134" s="26"/>
      <c r="C134" s="83"/>
      <c r="D134" s="76"/>
      <c r="E134" s="76"/>
      <c r="F134" s="76"/>
      <c r="G134" s="84"/>
      <c r="H134" s="76">
        <f>+D134-E134</f>
        <v>0</v>
      </c>
      <c r="I134" s="59"/>
      <c r="J134" s="57"/>
    </row>
    <row r="135" spans="1:10" ht="18" x14ac:dyDescent="0.25">
      <c r="A135" s="26"/>
      <c r="B135" s="26"/>
      <c r="C135" s="51"/>
      <c r="D135" s="76"/>
      <c r="E135" s="76"/>
      <c r="F135" s="76"/>
      <c r="G135" s="84"/>
      <c r="H135" s="76">
        <f>+D135-E135</f>
        <v>0</v>
      </c>
      <c r="I135" s="59"/>
      <c r="J135" s="57"/>
    </row>
    <row r="136" spans="1:10" ht="18" x14ac:dyDescent="0.25">
      <c r="A136" s="26"/>
      <c r="B136" s="26"/>
      <c r="C136" s="51"/>
      <c r="D136" s="76"/>
      <c r="E136" s="76"/>
      <c r="F136" s="76"/>
      <c r="G136" s="85"/>
      <c r="H136" s="76"/>
      <c r="I136" s="59"/>
      <c r="J136" s="57"/>
    </row>
    <row r="137" spans="1:10" ht="15.75" x14ac:dyDescent="0.25">
      <c r="I137" s="59"/>
    </row>
    <row r="138" spans="1:10" ht="15.75" x14ac:dyDescent="0.25">
      <c r="I138" s="59"/>
    </row>
    <row r="139" spans="1:10" ht="15.75" x14ac:dyDescent="0.25">
      <c r="I139" s="59"/>
    </row>
    <row r="140" spans="1:10" ht="15.75" x14ac:dyDescent="0.25">
      <c r="I140" s="59"/>
    </row>
    <row r="141" spans="1:10" ht="15.75" x14ac:dyDescent="0.25">
      <c r="I141" s="59"/>
    </row>
    <row r="142" spans="1:10" ht="15.75" x14ac:dyDescent="0.25">
      <c r="I142" s="59"/>
    </row>
    <row r="143" spans="1:10" ht="15.75" x14ac:dyDescent="0.25">
      <c r="I143" s="59"/>
    </row>
    <row r="144" spans="1:10" ht="15.75" x14ac:dyDescent="0.25">
      <c r="I144" s="59"/>
    </row>
    <row r="145" spans="1:9" ht="15.75" x14ac:dyDescent="0.25">
      <c r="I145" s="59"/>
    </row>
    <row r="146" spans="1:9" ht="15.75" x14ac:dyDescent="0.25">
      <c r="I146" s="28"/>
    </row>
    <row r="147" spans="1:9" ht="15.75" x14ac:dyDescent="0.25">
      <c r="I147" s="59"/>
    </row>
    <row r="148" spans="1:9" ht="15.75" x14ac:dyDescent="0.25">
      <c r="I148" s="86"/>
    </row>
    <row r="149" spans="1:9" ht="15.75" x14ac:dyDescent="0.25">
      <c r="I149" s="87"/>
    </row>
    <row r="150" spans="1:9" ht="15.75" x14ac:dyDescent="0.25">
      <c r="I150" s="86"/>
    </row>
    <row r="151" spans="1:9" ht="15.75" x14ac:dyDescent="0.25">
      <c r="I151" s="86"/>
    </row>
    <row r="152" spans="1:9" ht="15.75" x14ac:dyDescent="0.25">
      <c r="A152" s="68"/>
      <c r="B152" s="68"/>
      <c r="C152" s="68"/>
      <c r="D152" s="69"/>
      <c r="E152" s="69"/>
      <c r="F152" s="69"/>
      <c r="G152" s="69"/>
      <c r="H152" s="69"/>
      <c r="I152" s="86"/>
    </row>
    <row r="153" spans="1:9" ht="15.75" x14ac:dyDescent="0.25">
      <c r="A153" s="68"/>
      <c r="B153" s="68"/>
      <c r="C153" s="68"/>
      <c r="D153" s="69"/>
      <c r="E153" s="69"/>
      <c r="F153" s="69"/>
      <c r="G153" s="69"/>
      <c r="H153" s="69"/>
      <c r="I153" s="86"/>
    </row>
    <row r="154" spans="1:9" ht="15.75" x14ac:dyDescent="0.25">
      <c r="A154" s="68"/>
      <c r="B154" s="68"/>
      <c r="C154" s="68"/>
      <c r="D154" s="69"/>
      <c r="E154" s="69"/>
      <c r="F154" s="69"/>
      <c r="G154" s="69"/>
      <c r="H154" s="69"/>
      <c r="I154" s="86"/>
    </row>
    <row r="155" spans="1:9" ht="15.75" x14ac:dyDescent="0.25">
      <c r="A155" s="68"/>
      <c r="B155" s="68"/>
      <c r="C155" s="68"/>
      <c r="D155" s="69"/>
      <c r="E155" s="69"/>
      <c r="F155" s="69"/>
      <c r="G155" s="69"/>
      <c r="H155" s="69"/>
      <c r="I155" s="86"/>
    </row>
    <row r="156" spans="1:9" ht="15.75" x14ac:dyDescent="0.25">
      <c r="A156" s="68"/>
      <c r="B156" s="68"/>
      <c r="C156" s="68"/>
      <c r="D156" s="69"/>
      <c r="E156" s="69"/>
      <c r="F156" s="69"/>
      <c r="G156" s="69"/>
      <c r="H156" s="69"/>
      <c r="I156" s="86"/>
    </row>
    <row r="157" spans="1:9" ht="15.75" x14ac:dyDescent="0.25">
      <c r="A157" s="68"/>
      <c r="B157" s="68"/>
      <c r="C157" s="68"/>
      <c r="D157" s="69"/>
      <c r="E157" s="69"/>
      <c r="F157" s="69"/>
      <c r="G157" s="69"/>
      <c r="H157" s="69"/>
      <c r="I157" s="86"/>
    </row>
    <row r="158" spans="1:9" ht="15.75" x14ac:dyDescent="0.25">
      <c r="A158" s="68"/>
      <c r="B158" s="68"/>
      <c r="C158" s="68"/>
      <c r="D158" s="69"/>
      <c r="E158" s="69"/>
      <c r="F158" s="69"/>
      <c r="G158" s="69"/>
      <c r="H158" s="69"/>
      <c r="I158" s="86"/>
    </row>
    <row r="159" spans="1:9" ht="15.75" x14ac:dyDescent="0.25">
      <c r="A159" s="68"/>
      <c r="B159" s="68"/>
      <c r="C159" s="68"/>
      <c r="D159" s="69"/>
      <c r="E159" s="69"/>
      <c r="F159" s="69"/>
      <c r="G159" s="69"/>
      <c r="H159" s="69"/>
      <c r="I159" s="86"/>
    </row>
    <row r="160" spans="1:9" ht="15.75" x14ac:dyDescent="0.25">
      <c r="A160" s="68"/>
      <c r="B160" s="68"/>
      <c r="C160" s="68"/>
      <c r="D160" s="69"/>
      <c r="E160" s="69"/>
      <c r="F160" s="69"/>
      <c r="G160" s="69"/>
      <c r="H160" s="69"/>
      <c r="I160" s="86"/>
    </row>
    <row r="161" spans="1:9" ht="15.75" x14ac:dyDescent="0.25">
      <c r="A161" s="68"/>
      <c r="B161" s="68"/>
      <c r="C161" s="68"/>
      <c r="D161" s="69"/>
      <c r="E161" s="69"/>
      <c r="F161" s="69"/>
      <c r="G161" s="69"/>
      <c r="H161" s="69"/>
      <c r="I161" s="86"/>
    </row>
    <row r="162" spans="1:9" ht="15.75" x14ac:dyDescent="0.25">
      <c r="A162" s="68"/>
      <c r="B162" s="68"/>
      <c r="C162" s="68"/>
      <c r="D162" s="69"/>
      <c r="E162" s="69"/>
      <c r="F162" s="69"/>
      <c r="G162" s="69"/>
      <c r="H162" s="69"/>
      <c r="I162" s="86"/>
    </row>
    <row r="163" spans="1:9" ht="15.75" x14ac:dyDescent="0.25">
      <c r="I163" s="88"/>
    </row>
    <row r="164" spans="1:9" ht="15.75" x14ac:dyDescent="0.25">
      <c r="I164" s="89"/>
    </row>
    <row r="165" spans="1:9" ht="15.75" x14ac:dyDescent="0.25">
      <c r="I165" s="89"/>
    </row>
    <row r="166" spans="1:9" ht="15.75" x14ac:dyDescent="0.25">
      <c r="A166" s="68"/>
      <c r="B166" s="68"/>
      <c r="C166" s="68"/>
      <c r="D166" s="69"/>
      <c r="E166" s="69"/>
      <c r="F166" s="69"/>
      <c r="G166" s="69"/>
      <c r="H166" s="69"/>
      <c r="I166" s="86"/>
    </row>
    <row r="167" spans="1:9" ht="15.75" x14ac:dyDescent="0.25">
      <c r="A167" s="68"/>
      <c r="B167" s="68"/>
      <c r="C167" s="68"/>
      <c r="D167" s="69"/>
      <c r="E167" s="69"/>
      <c r="F167" s="69"/>
      <c r="G167" s="69"/>
      <c r="H167" s="69"/>
      <c r="I167" s="86"/>
    </row>
    <row r="168" spans="1:9" x14ac:dyDescent="0.2">
      <c r="D168" s="90"/>
      <c r="E168" s="90"/>
      <c r="F168" s="90"/>
      <c r="G168" s="90"/>
      <c r="H168" s="90"/>
    </row>
    <row r="169" spans="1:9" x14ac:dyDescent="0.2">
      <c r="D169" s="90"/>
      <c r="E169" s="90"/>
      <c r="F169" s="90"/>
      <c r="G169" s="90"/>
      <c r="H169" s="90"/>
    </row>
    <row r="170" spans="1:9" x14ac:dyDescent="0.2">
      <c r="D170" s="90"/>
      <c r="E170" s="90"/>
      <c r="F170" s="90"/>
      <c r="G170" s="90"/>
      <c r="H170" s="90"/>
    </row>
    <row r="171" spans="1:9" ht="15.75" x14ac:dyDescent="0.25">
      <c r="A171" s="68"/>
      <c r="B171" s="68"/>
      <c r="C171" s="68"/>
      <c r="D171" s="69"/>
      <c r="E171" s="69"/>
      <c r="F171" s="69"/>
      <c r="G171" s="69"/>
      <c r="H171" s="69"/>
      <c r="I171" s="86"/>
    </row>
    <row r="172" spans="1:9" ht="15.75" x14ac:dyDescent="0.25">
      <c r="A172" s="68"/>
      <c r="B172" s="68"/>
      <c r="C172" s="68"/>
      <c r="D172" s="69"/>
      <c r="E172" s="69"/>
      <c r="F172" s="69"/>
      <c r="G172" s="69"/>
      <c r="H172" s="69"/>
      <c r="I172" s="86"/>
    </row>
    <row r="173" spans="1:9" ht="15.75" x14ac:dyDescent="0.25">
      <c r="A173" s="68"/>
      <c r="B173" s="68"/>
      <c r="C173" s="68"/>
      <c r="D173" s="69"/>
      <c r="E173" s="69"/>
      <c r="F173" s="69"/>
      <c r="G173" s="69"/>
      <c r="H173" s="69"/>
      <c r="I173" s="86"/>
    </row>
    <row r="174" spans="1:9" ht="15.75" x14ac:dyDescent="0.25">
      <c r="A174" s="68"/>
      <c r="B174" s="68"/>
      <c r="C174" s="68"/>
      <c r="D174" s="69"/>
      <c r="E174" s="69"/>
      <c r="F174" s="69"/>
      <c r="G174" s="69"/>
      <c r="H174" s="69"/>
      <c r="I174" s="86"/>
    </row>
    <row r="175" spans="1:9" ht="15.75" x14ac:dyDescent="0.25">
      <c r="A175" s="68"/>
      <c r="B175" s="68"/>
      <c r="C175" s="68"/>
      <c r="D175" s="69"/>
      <c r="E175" s="69"/>
      <c r="F175" s="69"/>
      <c r="G175" s="69"/>
      <c r="H175" s="69"/>
      <c r="I175" s="86"/>
    </row>
    <row r="176" spans="1:9" x14ac:dyDescent="0.2">
      <c r="D176" s="90"/>
      <c r="E176" s="90"/>
      <c r="F176" s="90"/>
      <c r="G176" s="90"/>
      <c r="H176" s="90"/>
    </row>
    <row r="177" spans="1:9" x14ac:dyDescent="0.2">
      <c r="D177" s="90"/>
      <c r="E177" s="90"/>
      <c r="F177" s="90"/>
      <c r="G177" s="90"/>
      <c r="H177" s="90"/>
    </row>
    <row r="178" spans="1:9" x14ac:dyDescent="0.2">
      <c r="D178" s="90"/>
      <c r="E178" s="90"/>
      <c r="F178" s="90"/>
      <c r="G178" s="90"/>
      <c r="H178" s="90"/>
    </row>
    <row r="179" spans="1:9" x14ac:dyDescent="0.2">
      <c r="D179" s="90"/>
      <c r="E179" s="90"/>
      <c r="F179" s="90"/>
      <c r="G179" s="90"/>
      <c r="H179" s="90"/>
    </row>
    <row r="180" spans="1:9" ht="15.75" x14ac:dyDescent="0.25">
      <c r="A180" s="70"/>
      <c r="B180" s="70"/>
      <c r="C180" s="70"/>
      <c r="D180" s="71"/>
      <c r="E180" s="71"/>
      <c r="F180" s="71"/>
      <c r="G180" s="71"/>
      <c r="H180" s="71"/>
      <c r="I180" s="88"/>
    </row>
    <row r="181" spans="1:9" ht="15.75" x14ac:dyDescent="0.25">
      <c r="A181" s="91"/>
      <c r="B181" s="91"/>
      <c r="C181" s="91"/>
      <c r="D181" s="92"/>
      <c r="E181" s="92"/>
      <c r="F181" s="92"/>
      <c r="G181" s="92"/>
      <c r="H181" s="92"/>
      <c r="I181" s="93"/>
    </row>
    <row r="182" spans="1:9" ht="15.75" x14ac:dyDescent="0.25">
      <c r="A182" s="70"/>
      <c r="B182" s="70"/>
      <c r="C182" s="70"/>
      <c r="D182" s="71"/>
      <c r="E182" s="71"/>
      <c r="F182" s="71"/>
      <c r="G182" s="71"/>
      <c r="H182" s="71"/>
      <c r="I182" s="88"/>
    </row>
    <row r="183" spans="1:9" ht="15.75" x14ac:dyDescent="0.25">
      <c r="A183" s="70"/>
      <c r="B183" s="70"/>
      <c r="C183" s="70"/>
      <c r="D183" s="71"/>
      <c r="E183" s="71"/>
      <c r="F183" s="71"/>
      <c r="G183" s="71"/>
      <c r="H183" s="71"/>
      <c r="I183" s="88"/>
    </row>
    <row r="184" spans="1:9" ht="15.75" x14ac:dyDescent="0.25">
      <c r="A184" s="70"/>
      <c r="B184" s="70"/>
      <c r="C184" s="70"/>
      <c r="D184" s="71"/>
      <c r="E184" s="71"/>
      <c r="F184" s="71"/>
      <c r="G184" s="71"/>
      <c r="H184" s="71"/>
      <c r="I184" s="88"/>
    </row>
    <row r="185" spans="1:9" ht="15.75" x14ac:dyDescent="0.25">
      <c r="A185" s="70"/>
      <c r="B185" s="70"/>
      <c r="C185" s="70"/>
      <c r="D185" s="71"/>
      <c r="E185" s="71"/>
      <c r="F185" s="71"/>
      <c r="G185" s="71"/>
      <c r="H185" s="71"/>
      <c r="I185" s="88"/>
    </row>
    <row r="186" spans="1:9" ht="15.75" x14ac:dyDescent="0.25">
      <c r="A186" s="70"/>
      <c r="B186" s="70"/>
      <c r="C186" s="70"/>
      <c r="D186" s="71"/>
      <c r="E186" s="71"/>
      <c r="F186" s="71"/>
      <c r="G186" s="71"/>
      <c r="H186" s="71"/>
      <c r="I186" s="88"/>
    </row>
    <row r="187" spans="1:9" ht="15.75" x14ac:dyDescent="0.25">
      <c r="A187" s="70"/>
      <c r="B187" s="70"/>
      <c r="C187" s="70"/>
      <c r="D187" s="71"/>
      <c r="E187" s="71"/>
      <c r="F187" s="71"/>
      <c r="G187" s="71"/>
      <c r="H187" s="71"/>
      <c r="I187" s="88"/>
    </row>
    <row r="188" spans="1:9" ht="15.75" x14ac:dyDescent="0.25">
      <c r="A188" s="70"/>
      <c r="B188" s="70"/>
      <c r="C188" s="70"/>
      <c r="D188" s="71"/>
      <c r="E188" s="71"/>
      <c r="F188" s="71"/>
      <c r="G188" s="71"/>
      <c r="H188" s="71"/>
      <c r="I188" s="88"/>
    </row>
    <row r="189" spans="1:9" ht="15.75" x14ac:dyDescent="0.25">
      <c r="A189" s="70"/>
      <c r="B189" s="70"/>
      <c r="C189" s="70"/>
      <c r="D189" s="71"/>
      <c r="E189" s="71"/>
      <c r="F189" s="71"/>
      <c r="G189" s="71"/>
      <c r="H189" s="71"/>
      <c r="I189" s="88"/>
    </row>
    <row r="190" spans="1:9" ht="15.75" x14ac:dyDescent="0.25">
      <c r="A190" s="70"/>
      <c r="B190" s="70"/>
      <c r="C190" s="70"/>
      <c r="D190" s="71"/>
      <c r="E190" s="71"/>
      <c r="F190" s="71"/>
      <c r="G190" s="71"/>
      <c r="H190" s="71"/>
      <c r="I190" s="88"/>
    </row>
    <row r="191" spans="1:9" ht="15.75" x14ac:dyDescent="0.25">
      <c r="A191" s="70"/>
      <c r="B191" s="70"/>
      <c r="C191" s="70"/>
      <c r="D191" s="71"/>
      <c r="E191" s="71"/>
      <c r="F191" s="71"/>
      <c r="G191" s="71"/>
      <c r="H191" s="71"/>
      <c r="I191" s="88"/>
    </row>
    <row r="192" spans="1:9" ht="15.75" x14ac:dyDescent="0.25">
      <c r="A192" s="70"/>
      <c r="B192" s="70"/>
      <c r="C192" s="70"/>
      <c r="D192" s="71"/>
      <c r="E192" s="71"/>
      <c r="F192" s="71"/>
      <c r="G192" s="71"/>
      <c r="H192" s="71"/>
      <c r="I192" s="88"/>
    </row>
    <row r="193" spans="1:9" ht="15.75" x14ac:dyDescent="0.25">
      <c r="A193" s="70"/>
      <c r="B193" s="70"/>
      <c r="C193" s="70"/>
      <c r="D193" s="71"/>
      <c r="E193" s="71"/>
      <c r="F193" s="71"/>
      <c r="G193" s="71"/>
      <c r="H193" s="71"/>
      <c r="I193" s="88"/>
    </row>
    <row r="194" spans="1:9" ht="15.75" x14ac:dyDescent="0.25">
      <c r="A194" s="70"/>
      <c r="B194" s="70"/>
      <c r="C194" s="70"/>
      <c r="D194" s="71"/>
      <c r="E194" s="71"/>
      <c r="F194" s="71"/>
      <c r="G194" s="71"/>
      <c r="H194" s="71"/>
      <c r="I194" s="88"/>
    </row>
    <row r="195" spans="1:9" ht="15.75" x14ac:dyDescent="0.25">
      <c r="A195" s="70"/>
      <c r="B195" s="70"/>
      <c r="C195" s="70"/>
      <c r="D195" s="71"/>
      <c r="E195" s="71"/>
      <c r="F195" s="71"/>
      <c r="G195" s="71"/>
      <c r="H195" s="71"/>
      <c r="I195" s="88"/>
    </row>
    <row r="196" spans="1:9" ht="15.75" x14ac:dyDescent="0.25">
      <c r="A196" s="70"/>
      <c r="B196" s="70"/>
      <c r="C196" s="70"/>
      <c r="D196" s="71"/>
      <c r="E196" s="71"/>
      <c r="F196" s="71"/>
      <c r="G196" s="71"/>
      <c r="H196" s="71"/>
      <c r="I196" s="88"/>
    </row>
    <row r="197" spans="1:9" ht="15.75" x14ac:dyDescent="0.25">
      <c r="A197" s="70"/>
      <c r="B197" s="70"/>
      <c r="C197" s="70"/>
      <c r="D197" s="71"/>
      <c r="E197" s="71"/>
      <c r="F197" s="71"/>
      <c r="G197" s="71"/>
      <c r="H197" s="71"/>
      <c r="I197" s="88"/>
    </row>
    <row r="198" spans="1:9" ht="15.75" x14ac:dyDescent="0.25">
      <c r="A198" s="70"/>
      <c r="B198" s="70"/>
      <c r="C198" s="70"/>
      <c r="D198" s="71"/>
      <c r="E198" s="71"/>
      <c r="F198" s="71"/>
      <c r="G198" s="71"/>
      <c r="H198" s="71"/>
      <c r="I198" s="88"/>
    </row>
    <row r="199" spans="1:9" ht="15.75" x14ac:dyDescent="0.25">
      <c r="A199" s="70"/>
      <c r="B199" s="70"/>
      <c r="C199" s="70"/>
      <c r="D199" s="71"/>
      <c r="E199" s="71"/>
      <c r="F199" s="71"/>
      <c r="G199" s="71"/>
      <c r="H199" s="71"/>
      <c r="I199" s="88"/>
    </row>
    <row r="200" spans="1:9" ht="15.75" x14ac:dyDescent="0.25">
      <c r="A200" s="70"/>
      <c r="B200" s="70"/>
      <c r="C200" s="70"/>
      <c r="D200" s="71"/>
      <c r="E200" s="71"/>
      <c r="F200" s="71"/>
      <c r="G200" s="71"/>
      <c r="H200" s="71"/>
      <c r="I200" s="88"/>
    </row>
    <row r="201" spans="1:9" ht="15.75" x14ac:dyDescent="0.25">
      <c r="A201" s="70"/>
      <c r="B201" s="70"/>
      <c r="C201" s="70"/>
      <c r="D201" s="71"/>
      <c r="E201" s="71"/>
      <c r="F201" s="71"/>
      <c r="G201" s="71"/>
      <c r="H201" s="71"/>
      <c r="I201" s="88"/>
    </row>
    <row r="202" spans="1:9" ht="15.75" x14ac:dyDescent="0.25">
      <c r="A202" s="70"/>
      <c r="B202" s="70"/>
      <c r="C202" s="70"/>
      <c r="D202" s="71"/>
      <c r="E202" s="71"/>
      <c r="F202" s="71"/>
      <c r="G202" s="71"/>
      <c r="H202" s="71"/>
      <c r="I202" s="88"/>
    </row>
    <row r="203" spans="1:9" ht="15.75" x14ac:dyDescent="0.25">
      <c r="A203" s="70"/>
      <c r="B203" s="70"/>
      <c r="C203" s="70"/>
      <c r="D203" s="71"/>
      <c r="E203" s="71"/>
      <c r="F203" s="71"/>
      <c r="G203" s="71"/>
      <c r="H203" s="71"/>
      <c r="I203" s="88"/>
    </row>
    <row r="204" spans="1:9" ht="15.75" x14ac:dyDescent="0.25">
      <c r="A204" s="70"/>
      <c r="B204" s="70"/>
      <c r="C204" s="70"/>
      <c r="D204" s="71"/>
      <c r="E204" s="71"/>
      <c r="F204" s="71"/>
      <c r="G204" s="71"/>
      <c r="H204" s="71"/>
      <c r="I204" s="88"/>
    </row>
    <row r="205" spans="1:9" ht="15.75" x14ac:dyDescent="0.25">
      <c r="A205" s="70"/>
      <c r="B205" s="70"/>
      <c r="C205" s="70"/>
      <c r="D205" s="71"/>
      <c r="E205" s="71"/>
      <c r="F205" s="71"/>
      <c r="G205" s="71"/>
      <c r="H205" s="71"/>
      <c r="I205" s="88"/>
    </row>
    <row r="206" spans="1:9" ht="15.75" x14ac:dyDescent="0.25">
      <c r="A206" s="70"/>
      <c r="B206" s="70"/>
      <c r="C206" s="70"/>
      <c r="D206" s="71"/>
      <c r="E206" s="71"/>
      <c r="F206" s="71"/>
      <c r="G206" s="71"/>
      <c r="H206" s="71"/>
      <c r="I206" s="88"/>
    </row>
    <row r="207" spans="1:9" ht="15.75" x14ac:dyDescent="0.25">
      <c r="A207" s="70"/>
      <c r="B207" s="70"/>
      <c r="C207" s="70"/>
      <c r="D207" s="71"/>
      <c r="E207" s="71"/>
      <c r="F207" s="71"/>
      <c r="G207" s="71"/>
      <c r="H207" s="71"/>
      <c r="I207" s="88"/>
    </row>
    <row r="208" spans="1:9" ht="15.75" x14ac:dyDescent="0.25">
      <c r="A208" s="70"/>
      <c r="B208" s="70"/>
      <c r="C208" s="70"/>
      <c r="D208" s="71"/>
      <c r="E208" s="71"/>
      <c r="F208" s="71"/>
      <c r="G208" s="71"/>
      <c r="H208" s="71"/>
      <c r="I208" s="88"/>
    </row>
    <row r="209" spans="1:9" ht="15.75" x14ac:dyDescent="0.25">
      <c r="A209" s="70"/>
      <c r="B209" s="70"/>
      <c r="C209" s="70"/>
      <c r="D209" s="71"/>
      <c r="E209" s="71"/>
      <c r="F209" s="71"/>
      <c r="G209" s="71"/>
      <c r="H209" s="71"/>
      <c r="I209" s="88"/>
    </row>
    <row r="210" spans="1:9" ht="15.75" x14ac:dyDescent="0.25">
      <c r="A210" s="70"/>
      <c r="B210" s="70"/>
      <c r="C210" s="70"/>
      <c r="D210" s="71"/>
      <c r="E210" s="71"/>
      <c r="F210" s="71"/>
      <c r="G210" s="71"/>
      <c r="H210" s="71"/>
      <c r="I210" s="88"/>
    </row>
    <row r="211" spans="1:9" ht="15.75" x14ac:dyDescent="0.25">
      <c r="A211" s="70"/>
      <c r="B211" s="70"/>
      <c r="C211" s="70"/>
      <c r="D211" s="71"/>
      <c r="E211" s="71"/>
      <c r="F211" s="71"/>
      <c r="G211" s="71"/>
      <c r="H211" s="71"/>
      <c r="I211" s="88"/>
    </row>
    <row r="212" spans="1:9" x14ac:dyDescent="0.2">
      <c r="D212" s="90"/>
      <c r="E212" s="90"/>
      <c r="F212" s="90"/>
      <c r="G212" s="90"/>
      <c r="H212" s="90"/>
    </row>
    <row r="213" spans="1:9" x14ac:dyDescent="0.2">
      <c r="D213" s="90"/>
      <c r="E213" s="90"/>
      <c r="F213" s="90"/>
      <c r="G213" s="90"/>
      <c r="H213" s="90"/>
    </row>
    <row r="214" spans="1:9" x14ac:dyDescent="0.2">
      <c r="D214" s="90"/>
      <c r="E214" s="90"/>
      <c r="F214" s="90"/>
      <c r="G214" s="90"/>
      <c r="H214" s="90"/>
    </row>
    <row r="215" spans="1:9" x14ac:dyDescent="0.2">
      <c r="D215" s="90"/>
      <c r="E215" s="90"/>
      <c r="F215" s="90"/>
      <c r="G215" s="90"/>
      <c r="H215" s="90"/>
    </row>
    <row r="216" spans="1:9" x14ac:dyDescent="0.2">
      <c r="D216" s="90"/>
      <c r="E216" s="90"/>
      <c r="F216" s="90"/>
      <c r="G216" s="90"/>
      <c r="H216" s="90"/>
    </row>
    <row r="217" spans="1:9" x14ac:dyDescent="0.2">
      <c r="D217" s="90"/>
      <c r="E217" s="90"/>
      <c r="F217" s="90"/>
      <c r="G217" s="90"/>
      <c r="H217" s="90"/>
    </row>
    <row r="218" spans="1:9" x14ac:dyDescent="0.2">
      <c r="D218" s="90"/>
      <c r="E218" s="90"/>
      <c r="F218" s="90"/>
      <c r="G218" s="90"/>
      <c r="H218" s="90"/>
    </row>
    <row r="219" spans="1:9" x14ac:dyDescent="0.2">
      <c r="D219" s="90"/>
      <c r="E219" s="90"/>
      <c r="F219" s="90"/>
      <c r="G219" s="90"/>
      <c r="H219" s="90"/>
    </row>
    <row r="220" spans="1:9" x14ac:dyDescent="0.2">
      <c r="D220" s="90"/>
      <c r="E220" s="90"/>
      <c r="F220" s="90"/>
      <c r="G220" s="90"/>
      <c r="H220" s="90"/>
    </row>
    <row r="221" spans="1:9" x14ac:dyDescent="0.2">
      <c r="D221" s="90"/>
      <c r="E221" s="90"/>
      <c r="F221" s="90"/>
      <c r="G221" s="90"/>
      <c r="H221" s="90"/>
    </row>
    <row r="222" spans="1:9" x14ac:dyDescent="0.2">
      <c r="D222" s="90"/>
      <c r="E222" s="90"/>
      <c r="F222" s="90"/>
      <c r="G222" s="90"/>
      <c r="H222" s="90"/>
    </row>
    <row r="223" spans="1:9" x14ac:dyDescent="0.2">
      <c r="D223" s="90"/>
      <c r="E223" s="90"/>
      <c r="F223" s="90"/>
      <c r="G223" s="90"/>
      <c r="H223" s="90"/>
    </row>
    <row r="224" spans="1:9" x14ac:dyDescent="0.2">
      <c r="D224" s="90"/>
      <c r="E224" s="90"/>
      <c r="F224" s="90"/>
      <c r="G224" s="90"/>
      <c r="H224" s="90"/>
    </row>
    <row r="225" spans="4:8" x14ac:dyDescent="0.2">
      <c r="D225" s="90"/>
      <c r="E225" s="90"/>
      <c r="F225" s="90"/>
      <c r="G225" s="90"/>
      <c r="H225" s="90"/>
    </row>
    <row r="226" spans="4:8" x14ac:dyDescent="0.2">
      <c r="D226" s="90"/>
      <c r="E226" s="90"/>
      <c r="F226" s="90"/>
      <c r="G226" s="90"/>
      <c r="H226" s="90"/>
    </row>
    <row r="227" spans="4:8" x14ac:dyDescent="0.2">
      <c r="D227" s="90"/>
      <c r="E227" s="90"/>
      <c r="F227" s="90"/>
      <c r="G227" s="90"/>
      <c r="H227" s="90"/>
    </row>
    <row r="228" spans="4:8" x14ac:dyDescent="0.2">
      <c r="D228" s="90"/>
      <c r="E228" s="90"/>
      <c r="F228" s="90"/>
      <c r="G228" s="90"/>
      <c r="H228" s="90"/>
    </row>
    <row r="229" spans="4:8" x14ac:dyDescent="0.2">
      <c r="D229" s="90"/>
      <c r="E229" s="90"/>
      <c r="F229" s="90"/>
      <c r="G229" s="90"/>
      <c r="H229" s="90"/>
    </row>
    <row r="230" spans="4:8" x14ac:dyDescent="0.2">
      <c r="D230" s="90"/>
      <c r="E230" s="90"/>
      <c r="F230" s="90"/>
      <c r="G230" s="90"/>
      <c r="H230" s="90"/>
    </row>
    <row r="231" spans="4:8" x14ac:dyDescent="0.2">
      <c r="D231" s="90"/>
      <c r="E231" s="90"/>
      <c r="F231" s="90"/>
      <c r="G231" s="90"/>
      <c r="H231" s="90"/>
    </row>
    <row r="232" spans="4:8" x14ac:dyDescent="0.2">
      <c r="D232" s="90"/>
      <c r="E232" s="90"/>
      <c r="F232" s="90"/>
      <c r="G232" s="90"/>
      <c r="H232" s="90"/>
    </row>
    <row r="233" spans="4:8" x14ac:dyDescent="0.2">
      <c r="D233" s="90"/>
      <c r="E233" s="90"/>
      <c r="F233" s="90"/>
      <c r="G233" s="90"/>
      <c r="H233" s="90"/>
    </row>
    <row r="234" spans="4:8" x14ac:dyDescent="0.2">
      <c r="D234" s="90"/>
      <c r="E234" s="90"/>
      <c r="F234" s="90"/>
      <c r="G234" s="90"/>
      <c r="H234" s="90"/>
    </row>
    <row r="235" spans="4:8" x14ac:dyDescent="0.2">
      <c r="D235" s="90"/>
      <c r="E235" s="90"/>
      <c r="F235" s="90"/>
      <c r="G235" s="90"/>
      <c r="H235" s="90"/>
    </row>
    <row r="236" spans="4:8" x14ac:dyDescent="0.2">
      <c r="D236" s="90"/>
      <c r="E236" s="90"/>
      <c r="F236" s="90"/>
      <c r="G236" s="90"/>
      <c r="H236" s="90"/>
    </row>
    <row r="237" spans="4:8" x14ac:dyDescent="0.2">
      <c r="D237" s="90"/>
      <c r="E237" s="90"/>
      <c r="F237" s="90"/>
      <c r="G237" s="90"/>
      <c r="H237" s="90"/>
    </row>
    <row r="238" spans="4:8" x14ac:dyDescent="0.2">
      <c r="D238" s="90"/>
      <c r="E238" s="90"/>
      <c r="F238" s="90"/>
      <c r="G238" s="90"/>
      <c r="H238" s="90"/>
    </row>
    <row r="239" spans="4:8" x14ac:dyDescent="0.2">
      <c r="D239" s="90"/>
      <c r="E239" s="90"/>
      <c r="F239" s="90"/>
      <c r="G239" s="90"/>
      <c r="H239" s="90"/>
    </row>
    <row r="240" spans="4:8" x14ac:dyDescent="0.2">
      <c r="D240" s="90"/>
      <c r="E240" s="90"/>
      <c r="F240" s="90"/>
      <c r="G240" s="90"/>
      <c r="H240" s="90"/>
    </row>
    <row r="241" spans="4:8" x14ac:dyDescent="0.2">
      <c r="D241" s="90"/>
      <c r="E241" s="90"/>
      <c r="F241" s="90"/>
      <c r="G241" s="90"/>
      <c r="H241" s="90"/>
    </row>
    <row r="242" spans="4:8" x14ac:dyDescent="0.2">
      <c r="D242" s="90"/>
      <c r="E242" s="90"/>
      <c r="F242" s="90"/>
      <c r="G242" s="90"/>
      <c r="H242" s="90"/>
    </row>
  </sheetData>
  <mergeCells count="11">
    <mergeCell ref="A9:C9"/>
    <mergeCell ref="D77:H77"/>
    <mergeCell ref="D78:H78"/>
    <mergeCell ref="D120:H120"/>
    <mergeCell ref="D121:H121"/>
    <mergeCell ref="A1:H1"/>
    <mergeCell ref="A2:H2"/>
    <mergeCell ref="A3:H3"/>
    <mergeCell ref="A4:H4"/>
    <mergeCell ref="A5:H5"/>
    <mergeCell ref="A6:H6"/>
  </mergeCells>
  <pageMargins left="0.66" right="0.18" top="0.64" bottom="0.38" header="0" footer="0.3"/>
  <pageSetup paperSize="5" scale="60" orientation="portrait" r:id="rId1"/>
  <headerFooter alignWithMargins="0">
    <oddFooter>&amp;C&amp;P</oddFooter>
  </headerFooter>
  <rowBreaks count="6" manualBreakCount="6">
    <brk id="78" max="16383" man="1"/>
    <brk id="82" max="16383" man="1"/>
    <brk id="83" max="16383" man="1"/>
    <brk id="107" max="16383" man="1"/>
    <brk id="125" max="16383" man="1"/>
    <brk id="1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F101CMF cont FEB</vt:lpstr>
      <vt:lpstr>F101CMF CURRENT FEB</vt:lpstr>
      <vt:lpstr>F101DR local FEb</vt:lpstr>
      <vt:lpstr>'F101CMF cont FEB'!Print_Area</vt:lpstr>
      <vt:lpstr>'F101CMF CURRENT FEB'!Print_Area</vt:lpstr>
      <vt:lpstr>'F101CMF cont FEB'!Print_Titles</vt:lpstr>
      <vt:lpstr>'F101CMF CURRENT FEB'!Print_Titles</vt:lpstr>
      <vt:lpstr>'F101DR local FEb'!Print_Titles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 Budget</dc:creator>
  <cp:lastModifiedBy>Rams Budget</cp:lastModifiedBy>
  <dcterms:created xsi:type="dcterms:W3CDTF">2015-03-09T03:10:51Z</dcterms:created>
  <dcterms:modified xsi:type="dcterms:W3CDTF">2015-03-09T03:12:39Z</dcterms:modified>
</cp:coreProperties>
</file>